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5.1\s\Root\booklists\23\"/>
    </mc:Choice>
  </mc:AlternateContent>
  <xr:revisionPtr revIDLastSave="0" documentId="8_{D13370FF-5F7F-478C-817D-B91862C5DEE1}" xr6:coauthVersionLast="47" xr6:coauthVersionMax="47" xr10:uidLastSave="{00000000-0000-0000-0000-000000000000}"/>
  <bookViews>
    <workbookView xWindow="0" yWindow="1995" windowWidth="26625" windowHeight="12405" xr2:uid="{17C200A7-A6EA-4DFE-8BB8-FF2BAAC623E8}"/>
  </bookViews>
  <sheets>
    <sheet name="List of books מאגרים - מכון חכמ" sheetId="1" r:id="rId1"/>
  </sheets>
  <calcPr calcId="0"/>
</workbook>
</file>

<file path=xl/calcChain.xml><?xml version="1.0" encoding="utf-8"?>
<calcChain xmlns="http://schemas.openxmlformats.org/spreadsheetml/2006/main">
  <c r="G2" i="1" l="1"/>
  <c r="H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</calcChain>
</file>

<file path=xl/sharedStrings.xml><?xml version="1.0" encoding="utf-8"?>
<sst xmlns="http://schemas.openxmlformats.org/spreadsheetml/2006/main" count="234" uniqueCount="109">
  <si>
    <t>מספר ספר</t>
  </si>
  <si>
    <t xml:space="preserve"> שם ספר</t>
  </si>
  <si>
    <t xml:space="preserve"> שם מחבר</t>
  </si>
  <si>
    <t xml:space="preserve"> מקום הדפסה</t>
  </si>
  <si>
    <t xml:space="preserve"> שנת הדפסה</t>
  </si>
  <si>
    <t xml:space="preserve"> נושאים</t>
  </si>
  <si>
    <t xml:space="preserve"> קישור</t>
  </si>
  <si>
    <t xml:space="preserve"> LINK</t>
  </si>
  <si>
    <t>אהל שלמה</t>
  </si>
  <si>
    <t>רבינוביץ, שלמה בן דוב צבי הכהן</t>
  </si>
  <si>
    <t>ירושלים</t>
  </si>
  <si>
    <t>תשנ"ה</t>
  </si>
  <si>
    <t>נושאים שונים, תולדות עם ישראל</t>
  </si>
  <si>
    <t>רבינוביץ, יצחק מרדכי בן צבי מאיר הכהן</t>
  </si>
  <si>
    <t>תשנ"ח</t>
  </si>
  <si>
    <t>הלכה ומנהג, מחשבה ומוסר, נושאים שונים</t>
  </si>
  <si>
    <t>בגדי יום טוב &lt;מהדורת חכמת שלמה&gt;</t>
  </si>
  <si>
    <t>קלוגר, שלמה בן יהודה אהרן</t>
  </si>
  <si>
    <t>תשנ"ט</t>
  </si>
  <si>
    <t>תלמוד בבלי</t>
  </si>
  <si>
    <t>ברכת אברהם &lt;מהדורת חכמת שלמה&gt;</t>
  </si>
  <si>
    <t>אברהם אלחנן בן יהודה</t>
  </si>
  <si>
    <t>תשנ"ד</t>
  </si>
  <si>
    <t>דברי שאול &lt;על המועדים&gt;  - 5 כרכים</t>
  </si>
  <si>
    <t>נתנזון, יוסף שאול בן אריה ליבוש הלוי</t>
  </si>
  <si>
    <t>מועדי ישראל</t>
  </si>
  <si>
    <t>דברי שאול &lt;על התורה&gt;  - 5 כרכים</t>
  </si>
  <si>
    <t>תשס"ז</t>
  </si>
  <si>
    <t>תנ''ך</t>
  </si>
  <si>
    <t>דמעת העשוקים</t>
  </si>
  <si>
    <t>תשע"ב</t>
  </si>
  <si>
    <t>דרשות מהר"ם חביב</t>
  </si>
  <si>
    <t>אבן חביב, משה בן שלמה</t>
  </si>
  <si>
    <t>דרושים, תנ''ך</t>
  </si>
  <si>
    <t>דרשות שמואל</t>
  </si>
  <si>
    <t>מרגליות, שמואל בן אלכסנדר סנדר</t>
  </si>
  <si>
    <t>דרושים</t>
  </si>
  <si>
    <t>הגדה של פסח &lt;פרי צדיק&gt;</t>
  </si>
  <si>
    <t>רבינוביץ, צדוק בן יעקב הכהן</t>
  </si>
  <si>
    <t>תשמ"ז</t>
  </si>
  <si>
    <t xml:space="preserve">הגדה של פסח &lt;מהדורה חדשה&gt; מעשה ידי יוצר </t>
  </si>
  <si>
    <t>תשע"ה</t>
  </si>
  <si>
    <t>הלכות קדוש החודש לרמב"ם - עם ד' פירושים</t>
  </si>
  <si>
    <t>משה בן מימון (רמב"ם)</t>
  </si>
  <si>
    <t>תשע"ז</t>
  </si>
  <si>
    <t>הלכה ומנהג</t>
  </si>
  <si>
    <t>חבצלת השרון על סדר הש"ס - 2 כרכים</t>
  </si>
  <si>
    <t>באב"ד, דוד מנחם מוניש בן יהושע השל</t>
  </si>
  <si>
    <t>תשנ"ג</t>
  </si>
  <si>
    <t>משנה, תלמוד בבלי</t>
  </si>
  <si>
    <t>חידושי מרגליות על הש"ס</t>
  </si>
  <si>
    <t>מרגליות, אלכסנדר סנדר בן צבי הירש - מרגליות, שמואל</t>
  </si>
  <si>
    <t>הלכה ומנהג, תלמוד בבלי</t>
  </si>
  <si>
    <t>חידושי רבי שלמה קלוגר - 5 כרכים</t>
  </si>
  <si>
    <t>תשס"ה</t>
  </si>
  <si>
    <t>חכמת התורה - 54 כרכים</t>
  </si>
  <si>
    <t>טוב טעם ודעת &lt;חכמת שלמה&gt;  - 6 כרכים</t>
  </si>
  <si>
    <t>תשס"ב</t>
  </si>
  <si>
    <t>שאלות ותשובות</t>
  </si>
  <si>
    <t>יד מאיר &lt;מהדורה חדשה&gt;</t>
  </si>
  <si>
    <t>פריש, דוד מאיר בן יהושע</t>
  </si>
  <si>
    <t>ישועות יעקב על סדר הש"ס - 7 כרכים</t>
  </si>
  <si>
    <t>אורנשטיין, יעקב משולם בן מרדכי זאב</t>
  </si>
  <si>
    <t>תש"מ</t>
  </si>
  <si>
    <t>כללא דרביתא</t>
  </si>
  <si>
    <t>תש"ס</t>
  </si>
  <si>
    <t>מאמר אסתר</t>
  </si>
  <si>
    <t>תשס"ג</t>
  </si>
  <si>
    <t>מגן אבות</t>
  </si>
  <si>
    <t>משנה</t>
  </si>
  <si>
    <t>מי נדה &lt;מהדורת חכמת שלמה&gt;  - 3 כרכים</t>
  </si>
  <si>
    <t>תשנ"ז</t>
  </si>
  <si>
    <t>מילי דנזיקין</t>
  </si>
  <si>
    <t>מעשה ידי יוצר</t>
  </si>
  <si>
    <t>נדרי זריזין &lt;חכמת שלמה&gt;  - 3 כרכים</t>
  </si>
  <si>
    <t>תשנ"ב</t>
  </si>
  <si>
    <t>נפלאות התפארת שלמה &lt;מהדורה חדשה&gt;</t>
  </si>
  <si>
    <t>זילברשטיין, אברהם שמואל צבי הירש בן אביגדור עזרא</t>
  </si>
  <si>
    <t>חסידות, תולדות עם ישראל</t>
  </si>
  <si>
    <t>ספר החיים &lt;חכמת שלמה&gt;  - 3 כרכים</t>
  </si>
  <si>
    <t>תשס"ד</t>
  </si>
  <si>
    <t>שלחן ערוך ומפרשיו</t>
  </si>
  <si>
    <t>ספר סת"ם &lt;מהדורה חדשה&gt;</t>
  </si>
  <si>
    <t>עבודת עבודה &lt;מהדורת חכמת שלמה&gt;  - 3 כרכים</t>
  </si>
  <si>
    <t>עטרת שלמה</t>
  </si>
  <si>
    <t>חסידות</t>
  </si>
  <si>
    <t>פרי חיים</t>
  </si>
  <si>
    <t>קלוגר, חיים בן ישראל</t>
  </si>
  <si>
    <t>קהלת יעקב - 13 כרכים</t>
  </si>
  <si>
    <t>מועדי ישראל, תנ''ך</t>
  </si>
  <si>
    <t>קהלת שלמה</t>
  </si>
  <si>
    <t>קרבן פסח - 2 כרכים</t>
  </si>
  <si>
    <t>הלכה ומנהג, שלחן ערוך ומפרשיו</t>
  </si>
  <si>
    <t>שו"ת מהר"ם בן חביב &lt;מהד' חכמת שלמה&gt;  - 2 כרכים</t>
  </si>
  <si>
    <t>שו"ת עץ החיים</t>
  </si>
  <si>
    <t>שו"ת שנות חיים</t>
  </si>
  <si>
    <t>שואל ומשיב &lt;מהדורה חדשה&gt;  - 4 כרכים</t>
  </si>
  <si>
    <t>תשפ"ב</t>
  </si>
  <si>
    <t>שירי טהרה</t>
  </si>
  <si>
    <t>הלכה ומנהג, שאלות ותשובות</t>
  </si>
  <si>
    <t>תהלות ישראל על תהלים - 3 כרכים</t>
  </si>
  <si>
    <t>תולדות שלמה</t>
  </si>
  <si>
    <t>תוספת יום טוב</t>
  </si>
  <si>
    <t>תורת הרא"ם &lt;מהדורת חכמת שלמה&gt;</t>
  </si>
  <si>
    <t>מרגליות, אלכסנדר סנדר בן צבי הירש</t>
  </si>
  <si>
    <t>תפארת שלמה</t>
  </si>
  <si>
    <t>תשס"ח</t>
  </si>
  <si>
    <t>תרומת הדשן &lt;מהדורת חכמת שלמה&gt; - 3 כרכים</t>
  </si>
  <si>
    <t>איסרלין, ישראל בן פתחיה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</si>
</sst>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57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17F85-2031-49C9-954B-57D7E9933DC5}">
  <dimension ref="A1:H47"/>
  <sheetViews>
    <sheetView tabSelected="1" workbookViewId="0">
      <selection activeCell="F4" sqref="F4"/>
    </sheetView>
  </sheetViews>
  <sheetFormatPr defaultRowHeight="15" x14ac:dyDescent="0.25"/>
  <cols>
    <col min="1" max="1" width="9.5703125" bestFit="1" customWidth="1"/>
    <col min="2" max="2" width="43.42578125" bestFit="1" customWidth="1"/>
    <col min="3" max="3" width="43.85546875" bestFit="1" customWidth="1"/>
    <col min="4" max="4" width="12.140625" bestFit="1" customWidth="1"/>
    <col min="5" max="5" width="11.5703125" bestFit="1" customWidth="1"/>
    <col min="6" max="6" width="34.7109375" bestFit="1" customWidth="1"/>
    <col min="7" max="7" width="45.140625" bestFit="1" customWidth="1"/>
    <col min="8" max="8" width="64.28515625" bestFit="1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>
        <v>176523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tr">
        <f>HYPERLINK(_xlfn.CONCAT("https://tablet.otzar.org/",CHAR(35),"/book/176523/p/-1/t/1/fs/0/start/0/end/0/c"),"אהל שלמה")</f>
        <v>אהל שלמה</v>
      </c>
      <c r="H2" t="str">
        <f>_xlfn.CONCAT("https://tablet.otzar.org/",CHAR(35),"/book/176523/p/-1/t/1/fs/0/start/0/end/0/c")</f>
        <v>https://tablet.otzar.org/#/book/176523/p/-1/t/1/fs/0/start/0/end/0/c</v>
      </c>
    </row>
    <row r="3" spans="1:8" x14ac:dyDescent="0.25">
      <c r="A3">
        <v>632247</v>
      </c>
      <c r="B3" t="s">
        <v>8</v>
      </c>
      <c r="C3" t="s">
        <v>13</v>
      </c>
      <c r="D3" t="s">
        <v>10</v>
      </c>
      <c r="E3" t="s">
        <v>14</v>
      </c>
      <c r="F3" t="s">
        <v>15</v>
      </c>
      <c r="G3" t="str">
        <f>HYPERLINK(_xlfn.CONCAT("https://tablet.otzar.org/",CHAR(35),"/book/632247/p/-1/t/1/fs/0/start/0/end/0/c"),"אהל שלמה")</f>
        <v>אהל שלמה</v>
      </c>
      <c r="H3" t="str">
        <f>_xlfn.CONCAT("https://tablet.otzar.org/",CHAR(35),"/book/632247/p/-1/t/1/fs/0/start/0/end/0/c")</f>
        <v>https://tablet.otzar.org/#/book/632247/p/-1/t/1/fs/0/start/0/end/0/c</v>
      </c>
    </row>
    <row r="4" spans="1:8" x14ac:dyDescent="0.25">
      <c r="A4">
        <v>176486</v>
      </c>
      <c r="B4" t="s">
        <v>16</v>
      </c>
      <c r="C4" t="s">
        <v>17</v>
      </c>
      <c r="D4" t="s">
        <v>10</v>
      </c>
      <c r="E4" t="s">
        <v>18</v>
      </c>
      <c r="F4" t="s">
        <v>19</v>
      </c>
      <c r="G4" t="str">
        <f>HYPERLINK(_xlfn.CONCAT("https://tablet.otzar.org/",CHAR(35),"/book/176486/p/-1/t/1/fs/0/start/0/end/0/c"),"בגדי יום טוב &lt;מהדורת חכמת שלמה&gt;")</f>
        <v>בגדי יום טוב &lt;מהדורת חכמת שלמה&gt;</v>
      </c>
      <c r="H4" t="str">
        <f>_xlfn.CONCAT("https://tablet.otzar.org/",CHAR(35),"/book/176486/p/-1/t/1/fs/0/start/0/end/0/c")</f>
        <v>https://tablet.otzar.org/#/book/176486/p/-1/t/1/fs/0/start/0/end/0/c</v>
      </c>
    </row>
    <row r="5" spans="1:8" x14ac:dyDescent="0.25">
      <c r="A5">
        <v>174697</v>
      </c>
      <c r="B5" t="s">
        <v>20</v>
      </c>
      <c r="C5" t="s">
        <v>21</v>
      </c>
      <c r="D5" t="s">
        <v>10</v>
      </c>
      <c r="E5" t="s">
        <v>22</v>
      </c>
      <c r="G5" t="str">
        <f>HYPERLINK(_xlfn.CONCAT("https://tablet.otzar.org/",CHAR(35),"/book/174697/p/-1/t/1/fs/0/start/0/end/0/c"),"ברכת אברהם &lt;מהדורת חכמת שלמה&gt;")</f>
        <v>ברכת אברהם &lt;מהדורת חכמת שלמה&gt;</v>
      </c>
      <c r="H5" t="str">
        <f>_xlfn.CONCAT("https://tablet.otzar.org/",CHAR(35),"/book/174697/p/-1/t/1/fs/0/start/0/end/0/c")</f>
        <v>https://tablet.otzar.org/#/book/174697/p/-1/t/1/fs/0/start/0/end/0/c</v>
      </c>
    </row>
    <row r="6" spans="1:8" x14ac:dyDescent="0.25">
      <c r="A6">
        <v>174708</v>
      </c>
      <c r="B6" t="s">
        <v>23</v>
      </c>
      <c r="C6" t="s">
        <v>24</v>
      </c>
      <c r="D6" t="s">
        <v>10</v>
      </c>
      <c r="E6" t="s">
        <v>22</v>
      </c>
      <c r="F6" t="s">
        <v>25</v>
      </c>
      <c r="G6" t="str">
        <f>HYPERLINK(_xlfn.CONCAT("https://tablet.otzar.org/",CHAR(35),"/exKotar/174708"),"דברי שאול &lt;על המועדים&gt;  - 5 כרכים")</f>
        <v>דברי שאול &lt;על המועדים&gt;  - 5 כרכים</v>
      </c>
      <c r="H6" t="str">
        <f>_xlfn.CONCAT("https://tablet.otzar.org/",CHAR(35),"/exKotar/174708")</f>
        <v>https://tablet.otzar.org/#/exKotar/174708</v>
      </c>
    </row>
    <row r="7" spans="1:8" x14ac:dyDescent="0.25">
      <c r="A7">
        <v>176383</v>
      </c>
      <c r="B7" t="s">
        <v>26</v>
      </c>
      <c r="C7" t="s">
        <v>24</v>
      </c>
      <c r="D7" t="s">
        <v>10</v>
      </c>
      <c r="E7" t="s">
        <v>27</v>
      </c>
      <c r="F7" t="s">
        <v>28</v>
      </c>
      <c r="G7" t="str">
        <f>HYPERLINK(_xlfn.CONCAT("https://tablet.otzar.org/",CHAR(35),"/exKotar/176383"),"דברי שאול &lt;על התורה&gt;  - 5 כרכים")</f>
        <v>דברי שאול &lt;על התורה&gt;  - 5 כרכים</v>
      </c>
      <c r="H7" t="str">
        <f>_xlfn.CONCAT("https://tablet.otzar.org/",CHAR(35),"/exKotar/176383")</f>
        <v>https://tablet.otzar.org/#/exKotar/176383</v>
      </c>
    </row>
    <row r="8" spans="1:8" x14ac:dyDescent="0.25">
      <c r="A8">
        <v>176443</v>
      </c>
      <c r="B8" t="s">
        <v>29</v>
      </c>
      <c r="C8" t="s">
        <v>17</v>
      </c>
      <c r="D8" t="s">
        <v>10</v>
      </c>
      <c r="E8" t="s">
        <v>30</v>
      </c>
      <c r="F8" t="s">
        <v>28</v>
      </c>
      <c r="G8" t="str">
        <f>HYPERLINK(_xlfn.CONCAT("https://tablet.otzar.org/",CHAR(35),"/book/176443/p/-1/t/1/fs/0/start/0/end/0/c"),"דמעת העשוקים")</f>
        <v>דמעת העשוקים</v>
      </c>
      <c r="H8" t="str">
        <f>_xlfn.CONCAT("https://tablet.otzar.org/",CHAR(35),"/book/176443/p/-1/t/1/fs/0/start/0/end/0/c")</f>
        <v>https://tablet.otzar.org/#/book/176443/p/-1/t/1/fs/0/start/0/end/0/c</v>
      </c>
    </row>
    <row r="9" spans="1:8" x14ac:dyDescent="0.25">
      <c r="A9">
        <v>174707</v>
      </c>
      <c r="B9" t="s">
        <v>31</v>
      </c>
      <c r="C9" t="s">
        <v>32</v>
      </c>
      <c r="D9" t="s">
        <v>10</v>
      </c>
      <c r="E9" t="s">
        <v>18</v>
      </c>
      <c r="F9" t="s">
        <v>33</v>
      </c>
      <c r="G9" t="str">
        <f>HYPERLINK(_xlfn.CONCAT("https://tablet.otzar.org/",CHAR(35),"/book/174707/p/-1/t/1/fs/0/start/0/end/0/c"),"דרשות מהר""""ם חביב")</f>
        <v>דרשות מהר""ם חביב</v>
      </c>
      <c r="H9" t="str">
        <f>_xlfn.CONCAT("https://tablet.otzar.org/",CHAR(35),"/book/174707/p/-1/t/1/fs/0/start/0/end/0/c")</f>
        <v>https://tablet.otzar.org/#/book/174707/p/-1/t/1/fs/0/start/0/end/0/c</v>
      </c>
    </row>
    <row r="10" spans="1:8" x14ac:dyDescent="0.25">
      <c r="A10">
        <v>174699</v>
      </c>
      <c r="B10" t="s">
        <v>34</v>
      </c>
      <c r="C10" t="s">
        <v>35</v>
      </c>
      <c r="D10" t="s">
        <v>10</v>
      </c>
      <c r="E10" t="s">
        <v>22</v>
      </c>
      <c r="F10" t="s">
        <v>36</v>
      </c>
      <c r="G10" t="str">
        <f>HYPERLINK(_xlfn.CONCAT("https://tablet.otzar.org/",CHAR(35),"/book/174699/p/-1/t/1/fs/0/start/0/end/0/c"),"דרשות שמואל")</f>
        <v>דרשות שמואל</v>
      </c>
      <c r="H10" t="str">
        <f>_xlfn.CONCAT("https://tablet.otzar.org/",CHAR(35),"/book/174699/p/-1/t/1/fs/0/start/0/end/0/c")</f>
        <v>https://tablet.otzar.org/#/book/174699/p/-1/t/1/fs/0/start/0/end/0/c</v>
      </c>
    </row>
    <row r="11" spans="1:8" x14ac:dyDescent="0.25">
      <c r="A11">
        <v>161370</v>
      </c>
      <c r="B11" t="s">
        <v>37</v>
      </c>
      <c r="C11" t="s">
        <v>38</v>
      </c>
      <c r="D11" t="s">
        <v>10</v>
      </c>
      <c r="E11" t="s">
        <v>39</v>
      </c>
      <c r="F11" t="s">
        <v>25</v>
      </c>
      <c r="G11" t="str">
        <f>HYPERLINK(_xlfn.CONCAT("https://tablet.otzar.org/",CHAR(35),"/book/161370/p/-1/t/1/fs/0/start/0/end/0/c"),"הגדה של פסח &lt;פרי צדיק&gt;")</f>
        <v>הגדה של פסח &lt;פרי צדיק&gt;</v>
      </c>
      <c r="H11" t="str">
        <f>_xlfn.CONCAT("https://tablet.otzar.org/",CHAR(35),"/book/161370/p/-1/t/1/fs/0/start/0/end/0/c")</f>
        <v>https://tablet.otzar.org/#/book/161370/p/-1/t/1/fs/0/start/0/end/0/c</v>
      </c>
    </row>
    <row r="12" spans="1:8" x14ac:dyDescent="0.25">
      <c r="A12">
        <v>610559</v>
      </c>
      <c r="B12" t="s">
        <v>40</v>
      </c>
      <c r="C12" t="s">
        <v>17</v>
      </c>
      <c r="D12" t="s">
        <v>10</v>
      </c>
      <c r="E12" t="s">
        <v>41</v>
      </c>
      <c r="G12" t="str">
        <f>HYPERLINK(_xlfn.CONCAT("https://tablet.otzar.org/",CHAR(35),"/book/610559/p/-1/t/1/fs/0/start/0/end/0/c"),"הגדה של פסח &lt;מהדורה חדשה&gt; מעשה ידי יוצר ")</f>
        <v xml:space="preserve">הגדה של פסח &lt;מהדורה חדשה&gt; מעשה ידי יוצר </v>
      </c>
      <c r="H12" t="str">
        <f>_xlfn.CONCAT("https://tablet.otzar.org/",CHAR(35),"/book/610559/p/-1/t/1/fs/0/start/0/end/0/c")</f>
        <v>https://tablet.otzar.org/#/book/610559/p/-1/t/1/fs/0/start/0/end/0/c</v>
      </c>
    </row>
    <row r="13" spans="1:8" x14ac:dyDescent="0.25">
      <c r="A13">
        <v>610564</v>
      </c>
      <c r="B13" t="s">
        <v>42</v>
      </c>
      <c r="C13" t="s">
        <v>43</v>
      </c>
      <c r="D13" t="s">
        <v>10</v>
      </c>
      <c r="E13" t="s">
        <v>44</v>
      </c>
      <c r="F13" t="s">
        <v>45</v>
      </c>
      <c r="G13" t="str">
        <f>HYPERLINK(_xlfn.CONCAT("https://tablet.otzar.org/",CHAR(35),"/book/610564/p/-1/t/1/fs/0/start/0/end/0/c"),"הלכות קדוש החודש לרמב""""ם - עם ד' פירושים")</f>
        <v>הלכות קדוש החודש לרמב""ם - עם ד' פירושים</v>
      </c>
      <c r="H13" t="str">
        <f>_xlfn.CONCAT("https://tablet.otzar.org/",CHAR(35),"/book/610564/p/-1/t/1/fs/0/start/0/end/0/c")</f>
        <v>https://tablet.otzar.org/#/book/610564/p/-1/t/1/fs/0/start/0/end/0/c</v>
      </c>
    </row>
    <row r="14" spans="1:8" x14ac:dyDescent="0.25">
      <c r="A14">
        <v>174685</v>
      </c>
      <c r="B14" t="s">
        <v>46</v>
      </c>
      <c r="C14" t="s">
        <v>47</v>
      </c>
      <c r="D14" t="s">
        <v>10</v>
      </c>
      <c r="E14" t="s">
        <v>48</v>
      </c>
      <c r="F14" t="s">
        <v>49</v>
      </c>
      <c r="G14" t="str">
        <f>HYPERLINK(_xlfn.CONCAT("https://tablet.otzar.org/",CHAR(35),"/exKotar/174685"),"חבצלת השרון על סדר הש""""ס - 2 כרכים")</f>
        <v>חבצלת השרון על סדר הש""ס - 2 כרכים</v>
      </c>
      <c r="H14" t="str">
        <f>_xlfn.CONCAT("https://tablet.otzar.org/",CHAR(35),"/exKotar/174685")</f>
        <v>https://tablet.otzar.org/#/exKotar/174685</v>
      </c>
    </row>
    <row r="15" spans="1:8" x14ac:dyDescent="0.25">
      <c r="A15">
        <v>174696</v>
      </c>
      <c r="B15" t="s">
        <v>50</v>
      </c>
      <c r="C15" t="s">
        <v>51</v>
      </c>
      <c r="D15" t="s">
        <v>10</v>
      </c>
      <c r="E15" t="s">
        <v>22</v>
      </c>
      <c r="F15" t="s">
        <v>52</v>
      </c>
      <c r="G15" t="str">
        <f>HYPERLINK(_xlfn.CONCAT("https://tablet.otzar.org/",CHAR(35),"/book/174696/p/-1/t/1/fs/0/start/0/end/0/c"),"חידושי מרגליות על הש""""ס")</f>
        <v>חידושי מרגליות על הש""ס</v>
      </c>
      <c r="H15" t="str">
        <f>_xlfn.CONCAT("https://tablet.otzar.org/",CHAR(35),"/book/174696/p/-1/t/1/fs/0/start/0/end/0/c")</f>
        <v>https://tablet.otzar.org/#/book/174696/p/-1/t/1/fs/0/start/0/end/0/c</v>
      </c>
    </row>
    <row r="16" spans="1:8" x14ac:dyDescent="0.25">
      <c r="A16">
        <v>176389</v>
      </c>
      <c r="B16" t="s">
        <v>53</v>
      </c>
      <c r="C16" t="s">
        <v>17</v>
      </c>
      <c r="D16" t="s">
        <v>10</v>
      </c>
      <c r="E16" t="s">
        <v>54</v>
      </c>
      <c r="F16" t="s">
        <v>19</v>
      </c>
      <c r="G16" t="str">
        <f>HYPERLINK(_xlfn.CONCAT("https://tablet.otzar.org/",CHAR(35),"/exKotar/176389"),"חידושי רבי שלמה קלוגר - 5 כרכים")</f>
        <v>חידושי רבי שלמה קלוגר - 5 כרכים</v>
      </c>
      <c r="H16" t="str">
        <f>_xlfn.CONCAT("https://tablet.otzar.org/",CHAR(35),"/exKotar/176389")</f>
        <v>https://tablet.otzar.org/#/exKotar/176389</v>
      </c>
    </row>
    <row r="17" spans="1:8" x14ac:dyDescent="0.25">
      <c r="A17">
        <v>176394</v>
      </c>
      <c r="B17" t="s">
        <v>55</v>
      </c>
      <c r="C17" t="s">
        <v>17</v>
      </c>
      <c r="D17" t="s">
        <v>10</v>
      </c>
      <c r="E17" t="s">
        <v>18</v>
      </c>
      <c r="F17" t="s">
        <v>28</v>
      </c>
      <c r="G17" t="str">
        <f>HYPERLINK(_xlfn.CONCAT("https://tablet.otzar.org/",CHAR(35),"/exKotar/176394"),"חכמת התורה - 54 כרכים")</f>
        <v>חכמת התורה - 54 כרכים</v>
      </c>
      <c r="H17" t="str">
        <f>_xlfn.CONCAT("https://tablet.otzar.org/",CHAR(35),"/exKotar/176394")</f>
        <v>https://tablet.otzar.org/#/exKotar/176394</v>
      </c>
    </row>
    <row r="18" spans="1:8" x14ac:dyDescent="0.25">
      <c r="A18">
        <v>176432</v>
      </c>
      <c r="B18" t="s">
        <v>56</v>
      </c>
      <c r="C18" t="s">
        <v>17</v>
      </c>
      <c r="D18" t="s">
        <v>10</v>
      </c>
      <c r="E18" t="s">
        <v>57</v>
      </c>
      <c r="F18" t="s">
        <v>58</v>
      </c>
      <c r="G18" t="str">
        <f>HYPERLINK(_xlfn.CONCAT("https://tablet.otzar.org/",CHAR(35),"/exKotar/176432"),"טוב טעם ודעת &lt;חכמת שלמה&gt;  - 6 כרכים")</f>
        <v>טוב טעם ודעת &lt;חכמת שלמה&gt;  - 6 כרכים</v>
      </c>
      <c r="H18" t="str">
        <f>_xlfn.CONCAT("https://tablet.otzar.org/",CHAR(35),"/exKotar/176432")</f>
        <v>https://tablet.otzar.org/#/exKotar/176432</v>
      </c>
    </row>
    <row r="19" spans="1:8" x14ac:dyDescent="0.25">
      <c r="A19">
        <v>610560</v>
      </c>
      <c r="B19" t="s">
        <v>59</v>
      </c>
      <c r="C19" t="s">
        <v>60</v>
      </c>
      <c r="D19" t="s">
        <v>10</v>
      </c>
      <c r="E19" t="s">
        <v>44</v>
      </c>
      <c r="F19" t="s">
        <v>58</v>
      </c>
      <c r="G19" t="str">
        <f>HYPERLINK(_xlfn.CONCAT("https://tablet.otzar.org/",CHAR(35),"/book/610560/p/-1/t/1/fs/0/start/0/end/0/c"),"יד מאיר &lt;מהדורה חדשה&gt;")</f>
        <v>יד מאיר &lt;מהדורה חדשה&gt;</v>
      </c>
      <c r="H19" t="str">
        <f>_xlfn.CONCAT("https://tablet.otzar.org/",CHAR(35),"/book/610560/p/-1/t/1/fs/0/start/0/end/0/c")</f>
        <v>https://tablet.otzar.org/#/book/610560/p/-1/t/1/fs/0/start/0/end/0/c</v>
      </c>
    </row>
    <row r="20" spans="1:8" x14ac:dyDescent="0.25">
      <c r="A20">
        <v>174687</v>
      </c>
      <c r="B20" t="s">
        <v>61</v>
      </c>
      <c r="C20" t="s">
        <v>62</v>
      </c>
      <c r="D20" t="s">
        <v>10</v>
      </c>
      <c r="E20" t="s">
        <v>63</v>
      </c>
      <c r="F20" t="s">
        <v>19</v>
      </c>
      <c r="G20" t="str">
        <f>HYPERLINK(_xlfn.CONCAT("https://tablet.otzar.org/",CHAR(35),"/exKotar/174687"),"ישועות יעקב על סדר הש""""ס - 7 כרכים")</f>
        <v>ישועות יעקב על סדר הש""ס - 7 כרכים</v>
      </c>
      <c r="H20" t="str">
        <f>_xlfn.CONCAT("https://tablet.otzar.org/",CHAR(35),"/exKotar/174687")</f>
        <v>https://tablet.otzar.org/#/exKotar/174687</v>
      </c>
    </row>
    <row r="21" spans="1:8" x14ac:dyDescent="0.25">
      <c r="A21">
        <v>176606</v>
      </c>
      <c r="B21" t="s">
        <v>64</v>
      </c>
      <c r="C21" t="s">
        <v>17</v>
      </c>
      <c r="D21" t="s">
        <v>10</v>
      </c>
      <c r="E21" t="s">
        <v>65</v>
      </c>
      <c r="F21" t="s">
        <v>45</v>
      </c>
      <c r="G21" t="str">
        <f>HYPERLINK(_xlfn.CONCAT("https://tablet.otzar.org/",CHAR(35),"/book/176606/p/-1/t/1/fs/0/start/0/end/0/c"),"כללא דרביתא")</f>
        <v>כללא דרביתא</v>
      </c>
      <c r="H21" t="str">
        <f>_xlfn.CONCAT("https://tablet.otzar.org/",CHAR(35),"/book/176606/p/-1/t/1/fs/0/start/0/end/0/c")</f>
        <v>https://tablet.otzar.org/#/book/176606/p/-1/t/1/fs/0/start/0/end/0/c</v>
      </c>
    </row>
    <row r="22" spans="1:8" x14ac:dyDescent="0.25">
      <c r="A22">
        <v>176444</v>
      </c>
      <c r="B22" t="s">
        <v>66</v>
      </c>
      <c r="C22" t="s">
        <v>17</v>
      </c>
      <c r="D22" t="s">
        <v>10</v>
      </c>
      <c r="E22" t="s">
        <v>67</v>
      </c>
      <c r="F22" t="s">
        <v>28</v>
      </c>
      <c r="G22" t="str">
        <f>HYPERLINK(_xlfn.CONCAT("https://tablet.otzar.org/",CHAR(35),"/book/176444/p/-1/t/1/fs/0/start/0/end/0/c"),"מאמר אסתר")</f>
        <v>מאמר אסתר</v>
      </c>
      <c r="H22" t="str">
        <f>_xlfn.CONCAT("https://tablet.otzar.org/",CHAR(35),"/book/176444/p/-1/t/1/fs/0/start/0/end/0/c")</f>
        <v>https://tablet.otzar.org/#/book/176444/p/-1/t/1/fs/0/start/0/end/0/c</v>
      </c>
    </row>
    <row r="23" spans="1:8" x14ac:dyDescent="0.25">
      <c r="A23">
        <v>176450</v>
      </c>
      <c r="B23" t="s">
        <v>68</v>
      </c>
      <c r="C23" t="s">
        <v>17</v>
      </c>
      <c r="D23" t="s">
        <v>10</v>
      </c>
      <c r="E23" t="s">
        <v>18</v>
      </c>
      <c r="F23" t="s">
        <v>69</v>
      </c>
      <c r="G23" t="str">
        <f>HYPERLINK(_xlfn.CONCAT("https://tablet.otzar.org/",CHAR(35),"/book/176450/p/-1/t/1/fs/0/start/0/end/0/c"),"מגן אבות")</f>
        <v>מגן אבות</v>
      </c>
      <c r="H23" t="str">
        <f>_xlfn.CONCAT("https://tablet.otzar.org/",CHAR(35),"/book/176450/p/-1/t/1/fs/0/start/0/end/0/c")</f>
        <v>https://tablet.otzar.org/#/book/176450/p/-1/t/1/fs/0/start/0/end/0/c</v>
      </c>
    </row>
    <row r="24" spans="1:8" x14ac:dyDescent="0.25">
      <c r="A24">
        <v>176485</v>
      </c>
      <c r="B24" t="s">
        <v>70</v>
      </c>
      <c r="C24" t="s">
        <v>17</v>
      </c>
      <c r="D24" t="s">
        <v>10</v>
      </c>
      <c r="E24" t="s">
        <v>71</v>
      </c>
      <c r="F24" t="s">
        <v>19</v>
      </c>
      <c r="G24" t="str">
        <f>HYPERLINK(_xlfn.CONCAT("https://tablet.otzar.org/",CHAR(35),"/exKotar/176485"),"מי נדה &lt;מהדורת חכמת שלמה&gt;  - 3 כרכים")</f>
        <v>מי נדה &lt;מהדורת חכמת שלמה&gt;  - 3 כרכים</v>
      </c>
      <c r="H24" t="str">
        <f>_xlfn.CONCAT("https://tablet.otzar.org/",CHAR(35),"/exKotar/176485")</f>
        <v>https://tablet.otzar.org/#/exKotar/176485</v>
      </c>
    </row>
    <row r="25" spans="1:8" x14ac:dyDescent="0.25">
      <c r="A25">
        <v>176488</v>
      </c>
      <c r="B25" t="s">
        <v>72</v>
      </c>
      <c r="C25" t="s">
        <v>17</v>
      </c>
      <c r="D25" t="s">
        <v>10</v>
      </c>
      <c r="E25" t="s">
        <v>18</v>
      </c>
      <c r="F25" t="s">
        <v>19</v>
      </c>
      <c r="G25" t="str">
        <f>HYPERLINK(_xlfn.CONCAT("https://tablet.otzar.org/",CHAR(35),"/book/176488/p/-1/t/1/fs/0/start/0/end/0/c"),"מילי דנזיקין")</f>
        <v>מילי דנזיקין</v>
      </c>
      <c r="H25" t="str">
        <f>_xlfn.CONCAT("https://tablet.otzar.org/",CHAR(35),"/book/176488/p/-1/t/1/fs/0/start/0/end/0/c")</f>
        <v>https://tablet.otzar.org/#/book/176488/p/-1/t/1/fs/0/start/0/end/0/c</v>
      </c>
    </row>
    <row r="26" spans="1:8" x14ac:dyDescent="0.25">
      <c r="A26">
        <v>176451</v>
      </c>
      <c r="B26" t="s">
        <v>73</v>
      </c>
      <c r="C26" t="s">
        <v>17</v>
      </c>
      <c r="D26" t="s">
        <v>10</v>
      </c>
      <c r="E26" t="s">
        <v>65</v>
      </c>
      <c r="F26" t="s">
        <v>25</v>
      </c>
      <c r="G26" t="str">
        <f>HYPERLINK(_xlfn.CONCAT("https://tablet.otzar.org/",CHAR(35),"/book/176451/p/-1/t/1/fs/0/start/0/end/0/c"),"מעשה ידי יוצר")</f>
        <v>מעשה ידי יוצר</v>
      </c>
      <c r="H26" t="str">
        <f>_xlfn.CONCAT("https://tablet.otzar.org/",CHAR(35),"/book/176451/p/-1/t/1/fs/0/start/0/end/0/c")</f>
        <v>https://tablet.otzar.org/#/book/176451/p/-1/t/1/fs/0/start/0/end/0/c</v>
      </c>
    </row>
    <row r="27" spans="1:8" x14ac:dyDescent="0.25">
      <c r="A27">
        <v>176596</v>
      </c>
      <c r="B27" t="s">
        <v>74</v>
      </c>
      <c r="C27" t="s">
        <v>17</v>
      </c>
      <c r="D27" t="s">
        <v>10</v>
      </c>
      <c r="E27" t="s">
        <v>75</v>
      </c>
      <c r="F27" t="s">
        <v>19</v>
      </c>
      <c r="G27" t="str">
        <f>HYPERLINK(_xlfn.CONCAT("https://tablet.otzar.org/",CHAR(35),"/exKotar/176596"),"נדרי זריזין &lt;חכמת שלמה&gt;  - 3 כרכים")</f>
        <v>נדרי זריזין &lt;חכמת שלמה&gt;  - 3 כרכים</v>
      </c>
      <c r="H27" t="str">
        <f>_xlfn.CONCAT("https://tablet.otzar.org/",CHAR(35),"/exKotar/176596")</f>
        <v>https://tablet.otzar.org/#/exKotar/176596</v>
      </c>
    </row>
    <row r="28" spans="1:8" x14ac:dyDescent="0.25">
      <c r="A28">
        <v>176526</v>
      </c>
      <c r="B28" t="s">
        <v>76</v>
      </c>
      <c r="C28" t="s">
        <v>77</v>
      </c>
      <c r="F28" t="s">
        <v>78</v>
      </c>
      <c r="G28" t="str">
        <f>HYPERLINK(_xlfn.CONCAT("https://tablet.otzar.org/",CHAR(35),"/book/176526/p/-1/t/1/fs/0/start/0/end/0/c"),"נפלאות התפארת שלמה &lt;מהדורה חדשה&gt;")</f>
        <v>נפלאות התפארת שלמה &lt;מהדורה חדשה&gt;</v>
      </c>
      <c r="H28" t="str">
        <f>_xlfn.CONCAT("https://tablet.otzar.org/",CHAR(35),"/book/176526/p/-1/t/1/fs/0/start/0/end/0/c")</f>
        <v>https://tablet.otzar.org/#/book/176526/p/-1/t/1/fs/0/start/0/end/0/c</v>
      </c>
    </row>
    <row r="29" spans="1:8" x14ac:dyDescent="0.25">
      <c r="A29">
        <v>176438</v>
      </c>
      <c r="B29" t="s">
        <v>79</v>
      </c>
      <c r="C29" t="s">
        <v>17</v>
      </c>
      <c r="D29" t="s">
        <v>10</v>
      </c>
      <c r="E29" t="s">
        <v>80</v>
      </c>
      <c r="F29" t="s">
        <v>81</v>
      </c>
      <c r="G29" t="str">
        <f>HYPERLINK(_xlfn.CONCAT("https://tablet.otzar.org/",CHAR(35),"/exKotar/176438"),"ספר החיים &lt;חכמת שלמה&gt;  - 3 כרכים")</f>
        <v>ספר החיים &lt;חכמת שלמה&gt;  - 3 כרכים</v>
      </c>
      <c r="H29" t="str">
        <f>_xlfn.CONCAT("https://tablet.otzar.org/",CHAR(35),"/exKotar/176438")</f>
        <v>https://tablet.otzar.org/#/exKotar/176438</v>
      </c>
    </row>
    <row r="30" spans="1:8" x14ac:dyDescent="0.25">
      <c r="A30">
        <v>176527</v>
      </c>
      <c r="B30" t="s">
        <v>82</v>
      </c>
      <c r="C30" t="s">
        <v>17</v>
      </c>
      <c r="D30" t="s">
        <v>10</v>
      </c>
      <c r="E30" t="s">
        <v>57</v>
      </c>
      <c r="F30" t="s">
        <v>45</v>
      </c>
      <c r="G30" t="str">
        <f>HYPERLINK(_xlfn.CONCAT("https://tablet.otzar.org/",CHAR(35),"/book/176527/p/-1/t/1/fs/0/start/0/end/0/c"),"ספר סת""""ם &lt;מהדורה חדשה&gt;")</f>
        <v>ספר סת""ם &lt;מהדורה חדשה&gt;</v>
      </c>
      <c r="H30" t="str">
        <f>_xlfn.CONCAT("https://tablet.otzar.org/",CHAR(35),"/book/176527/p/-1/t/1/fs/0/start/0/end/0/c")</f>
        <v>https://tablet.otzar.org/#/book/176527/p/-1/t/1/fs/0/start/0/end/0/c</v>
      </c>
    </row>
    <row r="31" spans="1:8" x14ac:dyDescent="0.25">
      <c r="A31">
        <v>174703</v>
      </c>
      <c r="B31" t="s">
        <v>83</v>
      </c>
      <c r="C31" t="s">
        <v>17</v>
      </c>
      <c r="D31" t="s">
        <v>10</v>
      </c>
      <c r="E31" t="s">
        <v>22</v>
      </c>
      <c r="F31" t="s">
        <v>19</v>
      </c>
      <c r="G31" t="str">
        <f>HYPERLINK(_xlfn.CONCAT("https://tablet.otzar.org/",CHAR(35),"/exKotar/174703"),"עבודת עבודה &lt;מהדורת חכמת שלמה&gt;  - 3 כרכים")</f>
        <v>עבודת עבודה &lt;מהדורת חכמת שלמה&gt;  - 3 כרכים</v>
      </c>
      <c r="H31" t="str">
        <f>_xlfn.CONCAT("https://tablet.otzar.org/",CHAR(35),"/exKotar/174703")</f>
        <v>https://tablet.otzar.org/#/exKotar/174703</v>
      </c>
    </row>
    <row r="32" spans="1:8" x14ac:dyDescent="0.25">
      <c r="A32">
        <v>632248</v>
      </c>
      <c r="B32" t="s">
        <v>84</v>
      </c>
      <c r="C32" t="s">
        <v>13</v>
      </c>
      <c r="D32" t="s">
        <v>10</v>
      </c>
      <c r="E32" t="s">
        <v>14</v>
      </c>
      <c r="F32" t="s">
        <v>85</v>
      </c>
      <c r="G32" t="str">
        <f>HYPERLINK(_xlfn.CONCAT("https://tablet.otzar.org/",CHAR(35),"/book/632248/p/-1/t/1/fs/0/start/0/end/0/c"),"עטרת שלמה")</f>
        <v>עטרת שלמה</v>
      </c>
      <c r="H32" t="str">
        <f>_xlfn.CONCAT("https://tablet.otzar.org/",CHAR(35),"/book/632248/p/-1/t/1/fs/0/start/0/end/0/c")</f>
        <v>https://tablet.otzar.org/#/book/632248/p/-1/t/1/fs/0/start/0/end/0/c</v>
      </c>
    </row>
    <row r="33" spans="1:8" x14ac:dyDescent="0.25">
      <c r="A33">
        <v>176604</v>
      </c>
      <c r="B33" t="s">
        <v>86</v>
      </c>
      <c r="C33" t="s">
        <v>87</v>
      </c>
      <c r="D33" t="s">
        <v>10</v>
      </c>
      <c r="E33" t="s">
        <v>75</v>
      </c>
      <c r="F33" t="s">
        <v>28</v>
      </c>
      <c r="G33" t="str">
        <f>HYPERLINK(_xlfn.CONCAT("https://tablet.otzar.org/",CHAR(35),"/book/176604/p/-1/t/1/fs/0/start/0/end/0/c"),"פרי חיים")</f>
        <v>פרי חיים</v>
      </c>
      <c r="H33" t="str">
        <f>_xlfn.CONCAT("https://tablet.otzar.org/",CHAR(35),"/book/176604/p/-1/t/1/fs/0/start/0/end/0/c")</f>
        <v>https://tablet.otzar.org/#/book/176604/p/-1/t/1/fs/0/start/0/end/0/c</v>
      </c>
    </row>
    <row r="34" spans="1:8" x14ac:dyDescent="0.25">
      <c r="A34">
        <v>176419</v>
      </c>
      <c r="B34" t="s">
        <v>88</v>
      </c>
      <c r="C34" t="s">
        <v>17</v>
      </c>
      <c r="D34" t="s">
        <v>10</v>
      </c>
      <c r="E34" t="s">
        <v>57</v>
      </c>
      <c r="F34" t="s">
        <v>89</v>
      </c>
      <c r="G34" t="str">
        <f>HYPERLINK(_xlfn.CONCAT("https://tablet.otzar.org/",CHAR(35),"/exKotar/176419"),"קהלת יעקב - 13 כרכים")</f>
        <v>קהלת יעקב - 13 כרכים</v>
      </c>
      <c r="H34" t="str">
        <f>_xlfn.CONCAT("https://tablet.otzar.org/",CHAR(35),"/exKotar/176419")</f>
        <v>https://tablet.otzar.org/#/exKotar/176419</v>
      </c>
    </row>
    <row r="35" spans="1:8" x14ac:dyDescent="0.25">
      <c r="A35">
        <v>176445</v>
      </c>
      <c r="B35" t="s">
        <v>90</v>
      </c>
      <c r="C35" t="s">
        <v>17</v>
      </c>
      <c r="D35" t="s">
        <v>10</v>
      </c>
      <c r="E35" t="s">
        <v>80</v>
      </c>
      <c r="F35" t="s">
        <v>28</v>
      </c>
      <c r="G35" t="str">
        <f>HYPERLINK(_xlfn.CONCAT("https://tablet.otzar.org/",CHAR(35),"/book/176445/p/-1/t/1/fs/0/start/0/end/0/c"),"קהלת שלמה")</f>
        <v>קהלת שלמה</v>
      </c>
      <c r="H35" t="str">
        <f>_xlfn.CONCAT("https://tablet.otzar.org/",CHAR(35),"/book/176445/p/-1/t/1/fs/0/start/0/end/0/c")</f>
        <v>https://tablet.otzar.org/#/book/176445/p/-1/t/1/fs/0/start/0/end/0/c</v>
      </c>
    </row>
    <row r="36" spans="1:8" x14ac:dyDescent="0.25">
      <c r="A36">
        <v>176441</v>
      </c>
      <c r="B36" t="s">
        <v>91</v>
      </c>
      <c r="C36" t="s">
        <v>17</v>
      </c>
      <c r="D36" t="s">
        <v>10</v>
      </c>
      <c r="E36" t="s">
        <v>80</v>
      </c>
      <c r="F36" t="s">
        <v>92</v>
      </c>
      <c r="G36" t="str">
        <f>HYPERLINK(_xlfn.CONCAT("https://tablet.otzar.org/",CHAR(35),"/exKotar/176441"),"קרבן פסח - 2 כרכים")</f>
        <v>קרבן פסח - 2 כרכים</v>
      </c>
      <c r="H36" t="str">
        <f>_xlfn.CONCAT("https://tablet.otzar.org/",CHAR(35),"/exKotar/176441")</f>
        <v>https://tablet.otzar.org/#/exKotar/176441</v>
      </c>
    </row>
    <row r="37" spans="1:8" x14ac:dyDescent="0.25">
      <c r="A37">
        <v>174705</v>
      </c>
      <c r="B37" t="s">
        <v>93</v>
      </c>
      <c r="C37" t="s">
        <v>32</v>
      </c>
      <c r="D37" t="s">
        <v>10</v>
      </c>
      <c r="E37" t="s">
        <v>65</v>
      </c>
      <c r="F37" t="s">
        <v>58</v>
      </c>
      <c r="G37" t="str">
        <f>HYPERLINK(_xlfn.CONCAT("https://tablet.otzar.org/",CHAR(35),"/exKotar/174705"),"שו""""ת מהר""""ם בן חביב &lt;מהד' חכמת שלמה&gt;  - 2 כרכים")</f>
        <v>שו""ת מהר""ם בן חביב &lt;מהד' חכמת שלמה&gt;  - 2 כרכים</v>
      </c>
      <c r="H37" t="str">
        <f>_xlfn.CONCAT("https://tablet.otzar.org/",CHAR(35),"/exKotar/174705")</f>
        <v>https://tablet.otzar.org/#/exKotar/174705</v>
      </c>
    </row>
    <row r="38" spans="1:8" x14ac:dyDescent="0.25">
      <c r="A38">
        <v>176448</v>
      </c>
      <c r="B38" t="s">
        <v>94</v>
      </c>
      <c r="C38" t="s">
        <v>17</v>
      </c>
      <c r="D38" t="s">
        <v>10</v>
      </c>
      <c r="E38" t="s">
        <v>80</v>
      </c>
      <c r="F38" t="s">
        <v>58</v>
      </c>
      <c r="G38" t="str">
        <f>HYPERLINK(_xlfn.CONCAT("https://tablet.otzar.org/",CHAR(35),"/book/176448/p/-1/t/1/fs/0/start/0/end/0/c"),"שו""""ת עץ החיים")</f>
        <v>שו""ת עץ החיים</v>
      </c>
      <c r="H38" t="str">
        <f>_xlfn.CONCAT("https://tablet.otzar.org/",CHAR(35),"/book/176448/p/-1/t/1/fs/0/start/0/end/0/c")</f>
        <v>https://tablet.otzar.org/#/book/176448/p/-1/t/1/fs/0/start/0/end/0/c</v>
      </c>
    </row>
    <row r="39" spans="1:8" x14ac:dyDescent="0.25">
      <c r="A39">
        <v>176449</v>
      </c>
      <c r="B39" t="s">
        <v>95</v>
      </c>
      <c r="C39" t="s">
        <v>17</v>
      </c>
      <c r="D39" t="s">
        <v>10</v>
      </c>
      <c r="E39" t="s">
        <v>80</v>
      </c>
      <c r="F39" t="s">
        <v>58</v>
      </c>
      <c r="G39" t="str">
        <f>HYPERLINK(_xlfn.CONCAT("https://tablet.otzar.org/",CHAR(35),"/book/176449/p/-1/t/1/fs/0/start/0/end/0/c"),"שו""""ת שנות חיים")</f>
        <v>שו""ת שנות חיים</v>
      </c>
      <c r="H39" t="str">
        <f>_xlfn.CONCAT("https://tablet.otzar.org/",CHAR(35),"/book/176449/p/-1/t/1/fs/0/start/0/end/0/c")</f>
        <v>https://tablet.otzar.org/#/book/176449/p/-1/t/1/fs/0/start/0/end/0/c</v>
      </c>
    </row>
    <row r="40" spans="1:8" x14ac:dyDescent="0.25">
      <c r="A40">
        <v>687958</v>
      </c>
      <c r="B40" t="s">
        <v>96</v>
      </c>
      <c r="C40" t="s">
        <v>24</v>
      </c>
      <c r="D40" t="s">
        <v>10</v>
      </c>
      <c r="E40" t="s">
        <v>97</v>
      </c>
      <c r="F40" t="s">
        <v>58</v>
      </c>
      <c r="G40" t="str">
        <f>HYPERLINK(_xlfn.CONCAT("https://tablet.otzar.org/",CHAR(35),"/exKotar/687958"),"שואל ומשיב &lt;מהדורה חדשה&gt;  - 4 כרכים")</f>
        <v>שואל ומשיב &lt;מהדורה חדשה&gt;  - 4 כרכים</v>
      </c>
      <c r="H40" t="str">
        <f>_xlfn.CONCAT("https://tablet.otzar.org/",CHAR(35),"/exKotar/687958")</f>
        <v>https://tablet.otzar.org/#/exKotar/687958</v>
      </c>
    </row>
    <row r="41" spans="1:8" x14ac:dyDescent="0.25">
      <c r="A41">
        <v>176525</v>
      </c>
      <c r="B41" t="s">
        <v>98</v>
      </c>
      <c r="C41" t="s">
        <v>17</v>
      </c>
      <c r="D41" t="s">
        <v>10</v>
      </c>
      <c r="E41" t="s">
        <v>65</v>
      </c>
      <c r="F41" t="s">
        <v>99</v>
      </c>
      <c r="G41" t="str">
        <f>HYPERLINK(_xlfn.CONCAT("https://tablet.otzar.org/",CHAR(35),"/book/176525/p/-1/t/1/fs/0/start/0/end/0/c"),"שירי טהרה")</f>
        <v>שירי טהרה</v>
      </c>
      <c r="H41" t="str">
        <f>_xlfn.CONCAT("https://tablet.otzar.org/",CHAR(35),"/book/176525/p/-1/t/1/fs/0/start/0/end/0/c")</f>
        <v>https://tablet.otzar.org/#/book/176525/p/-1/t/1/fs/0/start/0/end/0/c</v>
      </c>
    </row>
    <row r="42" spans="1:8" x14ac:dyDescent="0.25">
      <c r="A42">
        <v>174700</v>
      </c>
      <c r="B42" t="s">
        <v>100</v>
      </c>
      <c r="C42" t="s">
        <v>17</v>
      </c>
      <c r="D42" t="s">
        <v>10</v>
      </c>
      <c r="E42" t="s">
        <v>71</v>
      </c>
      <c r="F42" t="s">
        <v>28</v>
      </c>
      <c r="G42" t="str">
        <f>HYPERLINK(_xlfn.CONCAT("https://tablet.otzar.org/",CHAR(35),"/exKotar/174700"),"תהלות ישראל על תהלים - 3 כרכים")</f>
        <v>תהלות ישראל על תהלים - 3 כרכים</v>
      </c>
      <c r="H42" t="str">
        <f>_xlfn.CONCAT("https://tablet.otzar.org/",CHAR(35),"/exKotar/174700")</f>
        <v>https://tablet.otzar.org/#/exKotar/174700</v>
      </c>
    </row>
    <row r="43" spans="1:8" x14ac:dyDescent="0.25">
      <c r="A43">
        <v>176446</v>
      </c>
      <c r="B43" t="s">
        <v>101</v>
      </c>
      <c r="C43" t="s">
        <v>17</v>
      </c>
      <c r="D43" t="s">
        <v>10</v>
      </c>
      <c r="E43" t="s">
        <v>30</v>
      </c>
      <c r="F43" t="s">
        <v>28</v>
      </c>
      <c r="G43" t="str">
        <f>HYPERLINK(_xlfn.CONCAT("https://tablet.otzar.org/",CHAR(35),"/book/176446/p/-1/t/1/fs/0/start/0/end/0/c"),"תולדות שלמה")</f>
        <v>תולדות שלמה</v>
      </c>
      <c r="H43" t="str">
        <f>_xlfn.CONCAT("https://tablet.otzar.org/",CHAR(35),"/book/176446/p/-1/t/1/fs/0/start/0/end/0/c")</f>
        <v>https://tablet.otzar.org/#/book/176446/p/-1/t/1/fs/0/start/0/end/0/c</v>
      </c>
    </row>
    <row r="44" spans="1:8" x14ac:dyDescent="0.25">
      <c r="A44">
        <v>176491</v>
      </c>
      <c r="B44" t="s">
        <v>102</v>
      </c>
      <c r="C44" t="s">
        <v>17</v>
      </c>
      <c r="D44" t="s">
        <v>10</v>
      </c>
      <c r="E44" t="s">
        <v>18</v>
      </c>
      <c r="F44" t="s">
        <v>92</v>
      </c>
      <c r="G44" t="str">
        <f>HYPERLINK(_xlfn.CONCAT("https://tablet.otzar.org/",CHAR(35),"/book/176491/p/-1/t/1/fs/0/start/0/end/0/c"),"תוספת יום טוב")</f>
        <v>תוספת יום טוב</v>
      </c>
      <c r="H44" t="str">
        <f>_xlfn.CONCAT("https://tablet.otzar.org/",CHAR(35),"/book/176491/p/-1/t/1/fs/0/start/0/end/0/c")</f>
        <v>https://tablet.otzar.org/#/book/176491/p/-1/t/1/fs/0/start/0/end/0/c</v>
      </c>
    </row>
    <row r="45" spans="1:8" x14ac:dyDescent="0.25">
      <c r="A45">
        <v>174698</v>
      </c>
      <c r="B45" t="s">
        <v>103</v>
      </c>
      <c r="C45" t="s">
        <v>104</v>
      </c>
      <c r="D45" t="s">
        <v>10</v>
      </c>
      <c r="E45" t="s">
        <v>22</v>
      </c>
      <c r="F45" t="s">
        <v>28</v>
      </c>
      <c r="G45" t="str">
        <f>HYPERLINK(_xlfn.CONCAT("https://tablet.otzar.org/",CHAR(35),"/book/174698/p/-1/t/1/fs/0/start/0/end/0/c"),"תורת הרא""""ם &lt;מהדורת חכמת שלמה&gt;")</f>
        <v>תורת הרא""ם &lt;מהדורת חכמת שלמה&gt;</v>
      </c>
      <c r="H45" t="str">
        <f>_xlfn.CONCAT("https://tablet.otzar.org/",CHAR(35),"/book/174698/p/-1/t/1/fs/0/start/0/end/0/c")</f>
        <v>https://tablet.otzar.org/#/book/174698/p/-1/t/1/fs/0/start/0/end/0/c</v>
      </c>
    </row>
    <row r="46" spans="1:8" x14ac:dyDescent="0.25">
      <c r="A46">
        <v>176447</v>
      </c>
      <c r="B46" t="s">
        <v>105</v>
      </c>
      <c r="C46" t="s">
        <v>17</v>
      </c>
      <c r="D46" t="s">
        <v>10</v>
      </c>
      <c r="E46" t="s">
        <v>106</v>
      </c>
      <c r="F46" t="s">
        <v>28</v>
      </c>
      <c r="G46" t="str">
        <f>HYPERLINK(_xlfn.CONCAT("https://tablet.otzar.org/",CHAR(35),"/book/176447/p/-1/t/1/fs/0/start/0/end/0/c"),"תפארת שלמה")</f>
        <v>תפארת שלמה</v>
      </c>
      <c r="H46" t="str">
        <f>_xlfn.CONCAT("https://tablet.otzar.org/",CHAR(35),"/book/176447/p/-1/t/1/fs/0/start/0/end/0/c")</f>
        <v>https://tablet.otzar.org/#/book/176447/p/-1/t/1/fs/0/start/0/end/0/c</v>
      </c>
    </row>
    <row r="47" spans="1:8" x14ac:dyDescent="0.25">
      <c r="A47">
        <v>687717</v>
      </c>
      <c r="B47" t="s">
        <v>107</v>
      </c>
      <c r="C47" t="s">
        <v>108</v>
      </c>
      <c r="D47" t="s">
        <v>10</v>
      </c>
      <c r="E47" t="s">
        <v>44</v>
      </c>
      <c r="F47" t="s">
        <v>45</v>
      </c>
      <c r="G47" t="str">
        <f>HYPERLINK(_xlfn.CONCAT("https://tablet.otzar.org/",CHAR(35),"/exKotar/687717"),"תרומת הדשן &lt;מהדורת חכמת שלמה&gt; - 3 כרכים")</f>
        <v>תרומת הדשן &lt;מהדורת חכמת שלמה&gt; - 3 כרכים</v>
      </c>
      <c r="H47" t="str">
        <f>_xlfn.CONCAT("https://tablet.otzar.org/",CHAR(35),"/exKotar/687717")</f>
        <v>https://tablet.otzar.org/#/exKotar/687717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of books מאגרים - מכון חכמ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2025-03-24T14:51:11Z</dcterms:created>
  <dcterms:modified xsi:type="dcterms:W3CDTF">2025-03-24T14:51:11Z</dcterms:modified>
</cp:coreProperties>
</file>