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5.1\s\Root\booklists\23\"/>
    </mc:Choice>
  </mc:AlternateContent>
  <xr:revisionPtr revIDLastSave="0" documentId="8_{A18AB086-9D65-42A0-8B28-A7A29F0B65A2}" xr6:coauthVersionLast="47" xr6:coauthVersionMax="47" xr10:uidLastSave="{00000000-0000-0000-0000-000000000000}"/>
  <bookViews>
    <workbookView xWindow="0" yWindow="1995" windowWidth="26625" windowHeight="12405" xr2:uid="{F30E1A0C-1DC2-40BA-8C01-6A851609F9F8}"/>
  </bookViews>
  <sheets>
    <sheet name="List of books מאגרים - אור לישר" sheetId="1" r:id="rId1"/>
  </sheets>
  <calcPr calcId="0"/>
</workbook>
</file>

<file path=xl/calcChain.xml><?xml version="1.0" encoding="utf-8"?>
<calcChain xmlns="http://schemas.openxmlformats.org/spreadsheetml/2006/main">
  <c r="G2" i="1" l="1"/>
  <c r="H2" i="1"/>
  <c r="G3" i="1"/>
  <c r="H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</calcChain>
</file>

<file path=xl/sharedStrings.xml><?xml version="1.0" encoding="utf-8"?>
<sst xmlns="http://schemas.openxmlformats.org/spreadsheetml/2006/main" count="396" uniqueCount="161">
  <si>
    <t>מספר ספר</t>
  </si>
  <si>
    <t xml:space="preserve"> שם ספר</t>
  </si>
  <si>
    <t xml:space="preserve"> שם מחבר</t>
  </si>
  <si>
    <t xml:space="preserve"> מקום הדפסה</t>
  </si>
  <si>
    <t xml:space="preserve"> שנת הדפסה</t>
  </si>
  <si>
    <t xml:space="preserve"> נושאים</t>
  </si>
  <si>
    <t xml:space="preserve"> קישור</t>
  </si>
  <si>
    <t xml:space="preserve"> LINK</t>
  </si>
  <si>
    <t>אוצר בעל שם טוב המבואר - 2 כרכים</t>
  </si>
  <si>
    <t>ישראל בן אליעזר (בעש"ט)</t>
  </si>
  <si>
    <t>ירושלים|נהריה</t>
  </si>
  <si>
    <t>תשפ"ג</t>
  </si>
  <si>
    <t>חסידות</t>
  </si>
  <si>
    <t>אוצר האריז"ל עם כוונות הרש"ש - 15 כרכים</t>
  </si>
  <si>
    <t>לוריא, יצחק בן שלמה (האר"י)</t>
  </si>
  <si>
    <t>תש"פ</t>
  </si>
  <si>
    <t>אוצר פניני החסידות - 17 כרכים</t>
  </si>
  <si>
    <t>מכון אור לישרים</t>
  </si>
  <si>
    <t>תשע"ז</t>
  </si>
  <si>
    <t>אוצר פניני החסידות על התורה &lt;שנה ג&gt;  - 5 כרכים</t>
  </si>
  <si>
    <t>תשע"ח</t>
  </si>
  <si>
    <t>תנ''ך</t>
  </si>
  <si>
    <t>אוצר פניני החסידות על התורה &lt;שנה ד&gt;  - 5 כרכים</t>
  </si>
  <si>
    <t>אוצר פניני החסידות על התורה &lt;שנה ה&gt;  - 5 כרכים</t>
  </si>
  <si>
    <t>תשפ"א</t>
  </si>
  <si>
    <t>אוצר פניני החסידות על התורה &lt;שנה ו&gt;  - 4 כרכים</t>
  </si>
  <si>
    <t>תשפ"ב</t>
  </si>
  <si>
    <t>אוצר פניני החסידות על התורה &lt;שנה א&gt;  - 5 כרכים</t>
  </si>
  <si>
    <t>אוצר פניני החסידות על התורה &lt;שנה ב&gt;  - 5 כרכים</t>
  </si>
  <si>
    <t>אור המאיר</t>
  </si>
  <si>
    <t>אביחצירא, מאיר (אודותיו)</t>
  </si>
  <si>
    <t>נהריה</t>
  </si>
  <si>
    <t>תולדות עם ישראל</t>
  </si>
  <si>
    <t>אור המאיר המבואר - 5 כרכים</t>
  </si>
  <si>
    <t>זאב וולף מזיטומיר</t>
  </si>
  <si>
    <t>אור לשמים המבואר - 5 כרכים</t>
  </si>
  <si>
    <t>רוטנברג, מאיר בן שמואל הלוי</t>
  </si>
  <si>
    <t>אשכול הכופר המבואר - 2 כרכים</t>
  </si>
  <si>
    <t>סבע, אברהם בן יעקב</t>
  </si>
  <si>
    <t>באור החיים - תולדות רבינו חיים ן' עטר</t>
  </si>
  <si>
    <t>לוי, יעקב שלמה</t>
  </si>
  <si>
    <t>ירושלים</t>
  </si>
  <si>
    <t>תשע"ד</t>
  </si>
  <si>
    <t>ביאורי התוספות - 21 כרכים</t>
  </si>
  <si>
    <t>תלמוד בבלי</t>
  </si>
  <si>
    <t>בן י"ג למצוות - עניני בר מצוה</t>
  </si>
  <si>
    <t>מערכת עוז והדר ואור לישרים</t>
  </si>
  <si>
    <t>הלכה ומנהג</t>
  </si>
  <si>
    <t>בן י"ח לחופה - ענייני אירוסין, קידושין ונישואין</t>
  </si>
  <si>
    <t>נושאים שונים</t>
  </si>
  <si>
    <t>בעל העקידה - תולדות רבינו יצחק עראמה</t>
  </si>
  <si>
    <t>זייבלד, יהודה</t>
  </si>
  <si>
    <t>ברכת המזון המבואר - ליקוטי אביר יעקב</t>
  </si>
  <si>
    <t>תפלות בקשות פיוטים ושירה</t>
  </si>
  <si>
    <t>בת עין המבואר - 2 כרכים</t>
  </si>
  <si>
    <t>אברהם דוב בן דוד מאבריטש</t>
  </si>
  <si>
    <t>דברי יחזקאל המבואר - 2 כרכים</t>
  </si>
  <si>
    <t>האלברשטאם, יחזקאל שרגא בן חיים</t>
  </si>
  <si>
    <t>תשע"ט</t>
  </si>
  <si>
    <t>חסידות, תנ''ך</t>
  </si>
  <si>
    <t>הגדה של פסח - תולדות יעקב יוסף</t>
  </si>
  <si>
    <t>יעקב יוסף בן צבי הירש הכהן מפולנאה</t>
  </si>
  <si>
    <t>הגדה של פסח מתיבתא - עדות מזרח</t>
  </si>
  <si>
    <t>תשע"ה</t>
  </si>
  <si>
    <t>מועדי ישראל</t>
  </si>
  <si>
    <t>הגדה של פסח עם ליקוטי אביר יעקב</t>
  </si>
  <si>
    <t>אביחצירא, יעקב בן מסעוד</t>
  </si>
  <si>
    <t>זהר הקדוש עם באור הכתר והכבוד - 33 כרכים</t>
  </si>
  <si>
    <t>קבלה</t>
  </si>
  <si>
    <t>זמירות יגל יעקב - עם ביאורי מילים</t>
  </si>
  <si>
    <t>תשע"ו</t>
  </si>
  <si>
    <t>זמירות שבת המבואר מתיבתא - אביר יעקב</t>
  </si>
  <si>
    <t>זמירות שבת יגל יעקב</t>
  </si>
  <si>
    <t>זמירות שבת</t>
  </si>
  <si>
    <t>זרע קודש המבואר - 4 כרכים</t>
  </si>
  <si>
    <t>הורוויץ, נפתלי צבי בן מנחם מנדל</t>
  </si>
  <si>
    <t>זרע שמשון &lt;מכון אור לישרים&gt; - 7 כרכים</t>
  </si>
  <si>
    <t>נחמני, שמשון חיים בן נחמן מיכאל</t>
  </si>
  <si>
    <t>חיים וחסד המבואר - 2 כרכים</t>
  </si>
  <si>
    <t>חיים חייקא בן שמואל מאמדור</t>
  </si>
  <si>
    <t>חיים כלכם היום - 2 כרכים</t>
  </si>
  <si>
    <t>בן עטר, חיים בן משה</t>
  </si>
  <si>
    <t>הלכה ומנהג, מחשבה ומוסר</t>
  </si>
  <si>
    <t>חכמת יעקב</t>
  </si>
  <si>
    <t>מחשבה ומוסר</t>
  </si>
  <si>
    <t>חמישה חומשי תורה אביר יעקב</t>
  </si>
  <si>
    <t>חמישה חומשי תורה</t>
  </si>
  <si>
    <t>חק ליעקב - 5 כרכים</t>
  </si>
  <si>
    <t>יגל יעקב השלם והמבואר</t>
  </si>
  <si>
    <t>יושר דברי אמת המבואר</t>
  </si>
  <si>
    <t>הלר, משולם פייבוש בן אהרן משה הלוי</t>
  </si>
  <si>
    <t>יסוד העבודה המבואר - 3 כרכים</t>
  </si>
  <si>
    <t>וויינברג, אברהם בן יצחק מתתיהו</t>
  </si>
  <si>
    <t>לאות ולזכרון - ענייני בר מצוה</t>
  </si>
  <si>
    <t>ליקוטי אביר יעקב - 10 כרכים</t>
  </si>
  <si>
    <t>לקוטי הלכות המבואר - 5 כרכים</t>
  </si>
  <si>
    <t>שטרנהרץ, נתן בן נפתלי הירץ</t>
  </si>
  <si>
    <t>שלחן ערוך ומפרשיו</t>
  </si>
  <si>
    <t>לקוטי תולדות יעקב יוסף המבואר</t>
  </si>
  <si>
    <t>מאור ושמש המבואר - 5 כרכים</t>
  </si>
  <si>
    <t>אפשטיין, קלונימוס קלמן בן אהרן הלוי</t>
  </si>
  <si>
    <t>מאיר תהלות המבואר - 2 כרכים</t>
  </si>
  <si>
    <t>עראמה, מאיר בן יצחק</t>
  </si>
  <si>
    <t>מחוברים - תשפ"א - 2 כרכים</t>
  </si>
  <si>
    <t>קבצים וכתבי עת, ספרי זכרון ויובל</t>
  </si>
  <si>
    <t>מחוברים - תשפ"ב - 2 כרכים</t>
  </si>
  <si>
    <t>מחוברים - תשפ"ג - 2 כרכים</t>
  </si>
  <si>
    <t>מחזור אביר יעקב - ג' רגלים (עדות המזרח)</t>
  </si>
  <si>
    <t>מחזור ג' רגלים. עדות המזרח</t>
  </si>
  <si>
    <t>מחזור אביר יעקב - יום כיפור (עדות המזרח)</t>
  </si>
  <si>
    <t>מחזור. יום כיפור</t>
  </si>
  <si>
    <t>מחזור אביר יעקב - סוכות (עדות המזרח)</t>
  </si>
  <si>
    <t>מחזור סוכות. עדות המזרח</t>
  </si>
  <si>
    <t>מחזור אביר יעקב - פסח (עדות המזרח)</t>
  </si>
  <si>
    <t>מחזור פסח. עדות המזרח</t>
  </si>
  <si>
    <t>מחזור אביר יעקב - ראש השנה (עדות המזרח)</t>
  </si>
  <si>
    <t>מחזור ר"ה. עדות המזרח</t>
  </si>
  <si>
    <t>מחזור אביר יעקב - שבועות (עדות המזרח)</t>
  </si>
  <si>
    <t>מחזור שבועות. עדות המזרח</t>
  </si>
  <si>
    <t>מחשוף הלבן הבהיר - 5 כרכים</t>
  </si>
  <si>
    <t>מכתלי בית הדין - 3 כרכים</t>
  </si>
  <si>
    <t>פומרנץ, מנחם מנדל</t>
  </si>
  <si>
    <t>בית שמש</t>
  </si>
  <si>
    <t>מנחם ציון המבואר</t>
  </si>
  <si>
    <t>מנחם מנדל בן יוסף מרימאנוב</t>
  </si>
  <si>
    <t>נושאים שונים, תנ''ך</t>
  </si>
  <si>
    <t>מקראות גדולות נ"ך &lt;אור לישרים&gt; - 25 כרכים</t>
  </si>
  <si>
    <t>מקראות גדולות. אור לישרים</t>
  </si>
  <si>
    <t>משך חכמה המבואר - 5 כרכים</t>
  </si>
  <si>
    <t>כהן, מאיר שמחה בן שמשון קלונימוס</t>
  </si>
  <si>
    <t>משנה תורה המבואר - 61 כרכים</t>
  </si>
  <si>
    <t>משה בן מימון (רמב"ם)</t>
  </si>
  <si>
    <t>נועם אלימלך המבואר - 3 כרכים</t>
  </si>
  <si>
    <t>ווייסבלום, אלימלך בן אליעזר ליפמאן</t>
  </si>
  <si>
    <t>סידור המבואר אביר יעקב - לימות החול (עדות המזרח)</t>
  </si>
  <si>
    <t>סידור המבואר מתיבתא - (עדות המזרח)</t>
  </si>
  <si>
    <t>סידור צמח צדיק - לימות החול</t>
  </si>
  <si>
    <t>סידור צמח צדק - לשבת ויו"ט</t>
  </si>
  <si>
    <t>סליחות אביר יעקב - כמנהג ספרדים ובני ע"מ</t>
  </si>
  <si>
    <t>סליחות כמנהג ספרדים וע"מ</t>
  </si>
  <si>
    <t>ספר ראשון לציון המבואר - 2 כרכים</t>
  </si>
  <si>
    <t>פיטום הקטורת</t>
  </si>
  <si>
    <t>פניני אביר יעקב על התורה - 5 כרכים</t>
  </si>
  <si>
    <t>פניני אור החיים</t>
  </si>
  <si>
    <t>פרי צדיק המבואר</t>
  </si>
  <si>
    <t>רבינוביץ, צדוק בן יעקב הכהן</t>
  </si>
  <si>
    <t>צדקת הצדיק עם ביאור משולב - 2 כרכים</t>
  </si>
  <si>
    <t>צרור המור המבואר - 3 כרכים</t>
  </si>
  <si>
    <t>שלחן השבת עם אור החיים - 5 כרכים</t>
  </si>
  <si>
    <t>שער הכונות המבואר - חג הפסח</t>
  </si>
  <si>
    <t>וויטאל, חיים בן יוסף</t>
  </si>
  <si>
    <t>תבנית בית המקדש הראשון</t>
  </si>
  <si>
    <t>תבנית בית המקדש השלישי</t>
  </si>
  <si>
    <t>תולדות יעקב יוסף המבואר - 2 כרכים</t>
  </si>
  <si>
    <t>תורת אביר יעקב - על דרך הפשט</t>
  </si>
  <si>
    <t>תורת משה המבואר - 8 כרכים</t>
  </si>
  <si>
    <t>אלשיך, משה בן חיים</t>
  </si>
  <si>
    <t>תנא דבי אליהו המבואר - 3 כרכים</t>
  </si>
  <si>
    <t>תנא דבי אליהו</t>
  </si>
  <si>
    <t>תפארת שלמה המבואר - 6 כרכים</t>
  </si>
  <si>
    <t>רבינוביץ, שלמה בן דוב צבי הכהן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</si>
</sst>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sz val="18"/>
      <color theme="3"/>
      <name val="Calibri Light"/>
      <family val="2"/>
      <charset val="177"/>
      <scheme val="maj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sz val="11"/>
      <color rgb="FF9C5700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b/>
      <sz val="11"/>
      <color rgb="FF3F3F3F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b/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A3650-C6E8-4306-8ACE-5D2ECBEFC2BC}">
  <dimension ref="A1:H82"/>
  <sheetViews>
    <sheetView tabSelected="1" workbookViewId="0">
      <selection activeCell="C10" sqref="C10"/>
    </sheetView>
  </sheetViews>
  <sheetFormatPr defaultRowHeight="15" x14ac:dyDescent="0.25"/>
  <cols>
    <col min="1" max="1" width="9.5703125" bestFit="1" customWidth="1"/>
    <col min="2" max="2" width="42.85546875" bestFit="1" customWidth="1"/>
    <col min="3" max="3" width="30.5703125" bestFit="1" customWidth="1"/>
    <col min="4" max="4" width="12.7109375" bestFit="1" customWidth="1"/>
    <col min="5" max="5" width="11.140625" bestFit="1" customWidth="1"/>
    <col min="6" max="6" width="26.28515625" bestFit="1" customWidth="1"/>
    <col min="7" max="7" width="42.85546875" bestFit="1" customWidth="1"/>
    <col min="8" max="8" width="64.28515625" bestFit="1" customWidth="1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>
        <v>677979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tr">
        <f>HYPERLINK(_xlfn.CONCAT("https://tablet.otzar.org/",CHAR(35),"/exKotar/677979"),"אוצר בעל שם טוב המבואר - 2 כרכים")</f>
        <v>אוצר בעל שם טוב המבואר - 2 כרכים</v>
      </c>
      <c r="H2" t="str">
        <f>_xlfn.CONCAT("https://tablet.otzar.org/",CHAR(35),"/exKotar/677979")</f>
        <v>https://tablet.otzar.org/#/exKotar/677979</v>
      </c>
    </row>
    <row r="3" spans="1:8" x14ac:dyDescent="0.25">
      <c r="A3">
        <v>678126</v>
      </c>
      <c r="B3" t="s">
        <v>13</v>
      </c>
      <c r="C3" t="s">
        <v>14</v>
      </c>
      <c r="D3" t="s">
        <v>10</v>
      </c>
      <c r="E3" t="s">
        <v>15</v>
      </c>
      <c r="G3" t="str">
        <f>HYPERLINK(_xlfn.CONCAT("https://tablet.otzar.org/",CHAR(35),"/exKotar/678126"),"אוצר האריז""""ל עם כוונות הרש""""ש - 15 כרכים")</f>
        <v>אוצר האריז""ל עם כוונות הרש""ש - 15 כרכים</v>
      </c>
      <c r="H3" t="str">
        <f>_xlfn.CONCAT("https://tablet.otzar.org/",CHAR(35),"/exKotar/678126")</f>
        <v>https://tablet.otzar.org/#/exKotar/678126</v>
      </c>
    </row>
    <row r="4" spans="1:8" x14ac:dyDescent="0.25">
      <c r="A4">
        <v>678316</v>
      </c>
      <c r="B4" t="s">
        <v>16</v>
      </c>
      <c r="C4" t="s">
        <v>17</v>
      </c>
      <c r="D4" t="s">
        <v>10</v>
      </c>
      <c r="E4" t="s">
        <v>18</v>
      </c>
      <c r="F4" t="s">
        <v>12</v>
      </c>
      <c r="G4" t="str">
        <f>HYPERLINK(_xlfn.CONCAT("https://tablet.otzar.org/",CHAR(35),"/exKotar/678316"),"אוצר פניני החסידות - 17 כרכים")</f>
        <v>אוצר פניני החסידות - 17 כרכים</v>
      </c>
      <c r="H4" t="str">
        <f>_xlfn.CONCAT("https://tablet.otzar.org/",CHAR(35),"/exKotar/678316")</f>
        <v>https://tablet.otzar.org/#/exKotar/678316</v>
      </c>
    </row>
    <row r="5" spans="1:8" x14ac:dyDescent="0.25">
      <c r="A5">
        <v>678257</v>
      </c>
      <c r="B5" t="s">
        <v>19</v>
      </c>
      <c r="C5" t="s">
        <v>17</v>
      </c>
      <c r="D5" t="s">
        <v>10</v>
      </c>
      <c r="E5" t="s">
        <v>20</v>
      </c>
      <c r="F5" t="s">
        <v>21</v>
      </c>
      <c r="G5" t="str">
        <f>HYPERLINK(_xlfn.CONCAT("https://tablet.otzar.org/",CHAR(35),"/exKotar/678257"),"אוצר פניני החסידות על התורה &lt;שנה ג&gt;  - 5 כרכים")</f>
        <v>אוצר פניני החסידות על התורה &lt;שנה ג&gt;  - 5 כרכים</v>
      </c>
      <c r="H5" t="str">
        <f>_xlfn.CONCAT("https://tablet.otzar.org/",CHAR(35),"/exKotar/678257")</f>
        <v>https://tablet.otzar.org/#/exKotar/678257</v>
      </c>
    </row>
    <row r="6" spans="1:8" x14ac:dyDescent="0.25">
      <c r="A6">
        <v>678262</v>
      </c>
      <c r="B6" t="s">
        <v>22</v>
      </c>
      <c r="C6" t="s">
        <v>17</v>
      </c>
      <c r="D6" t="s">
        <v>10</v>
      </c>
      <c r="E6" t="s">
        <v>15</v>
      </c>
      <c r="F6" t="s">
        <v>21</v>
      </c>
      <c r="G6" t="str">
        <f>HYPERLINK(_xlfn.CONCAT("https://tablet.otzar.org/",CHAR(35),"/exKotar/678262"),"אוצר פניני החסידות על התורה &lt;שנה ד&gt;  - 5 כרכים")</f>
        <v>אוצר פניני החסידות על התורה &lt;שנה ד&gt;  - 5 כרכים</v>
      </c>
      <c r="H6" t="str">
        <f>_xlfn.CONCAT("https://tablet.otzar.org/",CHAR(35),"/exKotar/678262")</f>
        <v>https://tablet.otzar.org/#/exKotar/678262</v>
      </c>
    </row>
    <row r="7" spans="1:8" x14ac:dyDescent="0.25">
      <c r="A7">
        <v>678275</v>
      </c>
      <c r="B7" t="s">
        <v>23</v>
      </c>
      <c r="C7" t="s">
        <v>17</v>
      </c>
      <c r="D7" t="s">
        <v>10</v>
      </c>
      <c r="E7" t="s">
        <v>24</v>
      </c>
      <c r="F7" t="s">
        <v>21</v>
      </c>
      <c r="G7" t="str">
        <f>HYPERLINK(_xlfn.CONCAT("https://tablet.otzar.org/",CHAR(35),"/exKotar/678275"),"אוצר פניני החסידות על התורה &lt;שנה ה&gt;  - 5 כרכים")</f>
        <v>אוצר פניני החסידות על התורה &lt;שנה ה&gt;  - 5 כרכים</v>
      </c>
      <c r="H7" t="str">
        <f>_xlfn.CONCAT("https://tablet.otzar.org/",CHAR(35),"/exKotar/678275")</f>
        <v>https://tablet.otzar.org/#/exKotar/678275</v>
      </c>
    </row>
    <row r="8" spans="1:8" x14ac:dyDescent="0.25">
      <c r="A8">
        <v>678282</v>
      </c>
      <c r="B8" t="s">
        <v>25</v>
      </c>
      <c r="C8" t="s">
        <v>17</v>
      </c>
      <c r="D8" t="s">
        <v>10</v>
      </c>
      <c r="E8" t="s">
        <v>26</v>
      </c>
      <c r="F8" t="s">
        <v>21</v>
      </c>
      <c r="G8" t="str">
        <f>HYPERLINK(_xlfn.CONCAT("https://tablet.otzar.org/",CHAR(35),"/exKotar/678282"),"אוצר פניני החסידות על התורה &lt;שנה ו&gt;  - 4 כרכים")</f>
        <v>אוצר פניני החסידות על התורה &lt;שנה ו&gt;  - 4 כרכים</v>
      </c>
      <c r="H8" t="str">
        <f>_xlfn.CONCAT("https://tablet.otzar.org/",CHAR(35),"/exKotar/678282")</f>
        <v>https://tablet.otzar.org/#/exKotar/678282</v>
      </c>
    </row>
    <row r="9" spans="1:8" x14ac:dyDescent="0.25">
      <c r="A9">
        <v>678290</v>
      </c>
      <c r="B9" t="s">
        <v>27</v>
      </c>
      <c r="C9" t="s">
        <v>17</v>
      </c>
      <c r="D9" t="s">
        <v>10</v>
      </c>
      <c r="E9" t="s">
        <v>18</v>
      </c>
      <c r="F9" t="s">
        <v>21</v>
      </c>
      <c r="G9" t="str">
        <f>HYPERLINK(_xlfn.CONCAT("https://tablet.otzar.org/",CHAR(35),"/exKotar/678290"),"אוצר פניני החסידות על התורה &lt;שנה א&gt;  - 5 כרכים")</f>
        <v>אוצר פניני החסידות על התורה &lt;שנה א&gt;  - 5 כרכים</v>
      </c>
      <c r="H9" t="str">
        <f>_xlfn.CONCAT("https://tablet.otzar.org/",CHAR(35),"/exKotar/678290")</f>
        <v>https://tablet.otzar.org/#/exKotar/678290</v>
      </c>
    </row>
    <row r="10" spans="1:8" x14ac:dyDescent="0.25">
      <c r="A10">
        <v>678295</v>
      </c>
      <c r="B10" t="s">
        <v>28</v>
      </c>
      <c r="C10" t="s">
        <v>17</v>
      </c>
      <c r="D10" t="s">
        <v>10</v>
      </c>
      <c r="E10" t="s">
        <v>20</v>
      </c>
      <c r="F10" t="s">
        <v>21</v>
      </c>
      <c r="G10" t="str">
        <f>HYPERLINK(_xlfn.CONCAT("https://tablet.otzar.org/",CHAR(35),"/exKotar/678295"),"אוצר פניני החסידות על התורה &lt;שנה ב&gt;  - 5 כרכים")</f>
        <v>אוצר פניני החסידות על התורה &lt;שנה ב&gt;  - 5 כרכים</v>
      </c>
      <c r="H10" t="str">
        <f>_xlfn.CONCAT("https://tablet.otzar.org/",CHAR(35),"/exKotar/678295")</f>
        <v>https://tablet.otzar.org/#/exKotar/678295</v>
      </c>
    </row>
    <row r="11" spans="1:8" x14ac:dyDescent="0.25">
      <c r="A11">
        <v>678118</v>
      </c>
      <c r="B11" t="s">
        <v>29</v>
      </c>
      <c r="C11" t="s">
        <v>30</v>
      </c>
      <c r="D11" t="s">
        <v>31</v>
      </c>
      <c r="E11" t="s">
        <v>11</v>
      </c>
      <c r="F11" t="s">
        <v>32</v>
      </c>
      <c r="G11" t="str">
        <f>HYPERLINK(_xlfn.CONCAT("https://tablet.otzar.org/",CHAR(35),"/book/678118/p/-1/t/1/fs/0/start/0/end/0/c"),"אור המאיר")</f>
        <v>אור המאיר</v>
      </c>
      <c r="H11" t="str">
        <f>_xlfn.CONCAT("https://tablet.otzar.org/",CHAR(35),"/book/678118/p/-1/t/1/fs/0/start/0/end/0/c")</f>
        <v>https://tablet.otzar.org/#/book/678118/p/-1/t/1/fs/0/start/0/end/0/c</v>
      </c>
    </row>
    <row r="12" spans="1:8" x14ac:dyDescent="0.25">
      <c r="A12">
        <v>677948</v>
      </c>
      <c r="B12" t="s">
        <v>33</v>
      </c>
      <c r="C12" t="s">
        <v>34</v>
      </c>
      <c r="D12" t="s">
        <v>10</v>
      </c>
      <c r="E12" t="s">
        <v>11</v>
      </c>
      <c r="F12" t="s">
        <v>21</v>
      </c>
      <c r="G12" t="str">
        <f>HYPERLINK(_xlfn.CONCAT("https://tablet.otzar.org/",CHAR(35),"/exKotar/677948"),"אור המאיר המבואר - 5 כרכים")</f>
        <v>אור המאיר המבואר - 5 כרכים</v>
      </c>
      <c r="H12" t="str">
        <f>_xlfn.CONCAT("https://tablet.otzar.org/",CHAR(35),"/exKotar/677948")</f>
        <v>https://tablet.otzar.org/#/exKotar/677948</v>
      </c>
    </row>
    <row r="13" spans="1:8" x14ac:dyDescent="0.25">
      <c r="A13">
        <v>677953</v>
      </c>
      <c r="B13" t="s">
        <v>35</v>
      </c>
      <c r="C13" t="s">
        <v>36</v>
      </c>
      <c r="D13" t="s">
        <v>10</v>
      </c>
      <c r="E13" t="s">
        <v>26</v>
      </c>
      <c r="F13" t="s">
        <v>21</v>
      </c>
      <c r="G13" t="str">
        <f>HYPERLINK(_xlfn.CONCAT("https://tablet.otzar.org/",CHAR(35),"/exKotar/677953"),"אור לשמים המבואר - 5 כרכים")</f>
        <v>אור לשמים המבואר - 5 כרכים</v>
      </c>
      <c r="H13" t="str">
        <f>_xlfn.CONCAT("https://tablet.otzar.org/",CHAR(35),"/exKotar/677953")</f>
        <v>https://tablet.otzar.org/#/exKotar/677953</v>
      </c>
    </row>
    <row r="14" spans="1:8" x14ac:dyDescent="0.25">
      <c r="A14">
        <v>678430</v>
      </c>
      <c r="B14" t="s">
        <v>37</v>
      </c>
      <c r="C14" t="s">
        <v>38</v>
      </c>
      <c r="D14" t="s">
        <v>10</v>
      </c>
      <c r="E14" t="s">
        <v>20</v>
      </c>
      <c r="F14" t="s">
        <v>21</v>
      </c>
      <c r="G14" t="str">
        <f>HYPERLINK(_xlfn.CONCAT("https://tablet.otzar.org/",CHAR(35),"/exKotar/678430"),"אשכול הכופר המבואר - 2 כרכים")</f>
        <v>אשכול הכופר המבואר - 2 כרכים</v>
      </c>
      <c r="H14" t="str">
        <f>_xlfn.CONCAT("https://tablet.otzar.org/",CHAR(35),"/exKotar/678430")</f>
        <v>https://tablet.otzar.org/#/exKotar/678430</v>
      </c>
    </row>
    <row r="15" spans="1:8" x14ac:dyDescent="0.25">
      <c r="A15">
        <v>678120</v>
      </c>
      <c r="B15" t="s">
        <v>39</v>
      </c>
      <c r="C15" t="s">
        <v>40</v>
      </c>
      <c r="D15" t="s">
        <v>41</v>
      </c>
      <c r="E15" t="s">
        <v>42</v>
      </c>
      <c r="F15" t="s">
        <v>32</v>
      </c>
      <c r="G15" t="str">
        <f>HYPERLINK(_xlfn.CONCAT("https://tablet.otzar.org/",CHAR(35),"/book/678120/p/-1/t/1/fs/0/start/0/end/0/c"),"באור החיים - תולדות רבינו חיים ן' עטר")</f>
        <v>באור החיים - תולדות רבינו חיים ן' עטר</v>
      </c>
      <c r="H15" t="str">
        <f>_xlfn.CONCAT("https://tablet.otzar.org/",CHAR(35),"/book/678120/p/-1/t/1/fs/0/start/0/end/0/c")</f>
        <v>https://tablet.otzar.org/#/book/678120/p/-1/t/1/fs/0/start/0/end/0/c</v>
      </c>
    </row>
    <row r="16" spans="1:8" x14ac:dyDescent="0.25">
      <c r="A16">
        <v>677968</v>
      </c>
      <c r="B16" t="s">
        <v>43</v>
      </c>
      <c r="C16" t="s">
        <v>17</v>
      </c>
      <c r="D16" t="s">
        <v>10</v>
      </c>
      <c r="E16" t="s">
        <v>24</v>
      </c>
      <c r="F16" t="s">
        <v>44</v>
      </c>
      <c r="G16" t="str">
        <f>HYPERLINK(_xlfn.CONCAT("https://tablet.otzar.org/",CHAR(35),"/exKotar/677968"),"ביאורי התוספות - 21 כרכים")</f>
        <v>ביאורי התוספות - 21 כרכים</v>
      </c>
      <c r="H16" t="str">
        <f>_xlfn.CONCAT("https://tablet.otzar.org/",CHAR(35),"/exKotar/677968")</f>
        <v>https://tablet.otzar.org/#/exKotar/677968</v>
      </c>
    </row>
    <row r="17" spans="1:8" x14ac:dyDescent="0.25">
      <c r="A17">
        <v>678122</v>
      </c>
      <c r="B17" t="s">
        <v>45</v>
      </c>
      <c r="C17" t="s">
        <v>46</v>
      </c>
      <c r="D17" t="s">
        <v>41</v>
      </c>
      <c r="E17" t="s">
        <v>18</v>
      </c>
      <c r="F17" t="s">
        <v>47</v>
      </c>
      <c r="G17" t="str">
        <f>HYPERLINK(_xlfn.CONCAT("https://tablet.otzar.org/",CHAR(35),"/book/678122/p/-1/t/1/fs/0/start/0/end/0/c"),"בן י""""ג למצוות - עניני בר מצוה")</f>
        <v>בן י""ג למצוות - עניני בר מצוה</v>
      </c>
      <c r="H17" t="str">
        <f>_xlfn.CONCAT("https://tablet.otzar.org/",CHAR(35),"/book/678122/p/-1/t/1/fs/0/start/0/end/0/c")</f>
        <v>https://tablet.otzar.org/#/book/678122/p/-1/t/1/fs/0/start/0/end/0/c</v>
      </c>
    </row>
    <row r="18" spans="1:8" x14ac:dyDescent="0.25">
      <c r="A18">
        <v>678123</v>
      </c>
      <c r="B18" t="s">
        <v>48</v>
      </c>
      <c r="C18" t="s">
        <v>46</v>
      </c>
      <c r="D18" t="s">
        <v>41</v>
      </c>
      <c r="E18" t="s">
        <v>18</v>
      </c>
      <c r="F18" t="s">
        <v>49</v>
      </c>
      <c r="G18" t="str">
        <f>HYPERLINK(_xlfn.CONCAT("https://tablet.otzar.org/",CHAR(35),"/book/678123/p/-1/t/1/fs/0/start/0/end/0/c"),"בן י""""ח לחופה - ענייני אירוסין, קידושין ונישואין")</f>
        <v>בן י""ח לחופה - ענייני אירוסין, קידושין ונישואין</v>
      </c>
      <c r="H18" t="str">
        <f>_xlfn.CONCAT("https://tablet.otzar.org/",CHAR(35),"/book/678123/p/-1/t/1/fs/0/start/0/end/0/c")</f>
        <v>https://tablet.otzar.org/#/book/678123/p/-1/t/1/fs/0/start/0/end/0/c</v>
      </c>
    </row>
    <row r="19" spans="1:8" x14ac:dyDescent="0.25">
      <c r="A19">
        <v>678121</v>
      </c>
      <c r="B19" t="s">
        <v>50</v>
      </c>
      <c r="C19" t="s">
        <v>51</v>
      </c>
      <c r="D19" t="s">
        <v>31</v>
      </c>
      <c r="E19" t="s">
        <v>11</v>
      </c>
      <c r="F19" t="s">
        <v>32</v>
      </c>
      <c r="G19" t="str">
        <f>HYPERLINK(_xlfn.CONCAT("https://tablet.otzar.org/",CHAR(35),"/book/678121/p/-1/t/1/fs/0/start/0/end/0/c"),"בעל העקידה - תולדות רבינו יצחק עראמה")</f>
        <v>בעל העקידה - תולדות רבינו יצחק עראמה</v>
      </c>
      <c r="H19" t="str">
        <f>_xlfn.CONCAT("https://tablet.otzar.org/",CHAR(35),"/book/678121/p/-1/t/1/fs/0/start/0/end/0/c")</f>
        <v>https://tablet.otzar.org/#/book/678121/p/-1/t/1/fs/0/start/0/end/0/c</v>
      </c>
    </row>
    <row r="20" spans="1:8" x14ac:dyDescent="0.25">
      <c r="A20">
        <v>678124</v>
      </c>
      <c r="B20" t="s">
        <v>52</v>
      </c>
      <c r="C20" t="s">
        <v>17</v>
      </c>
      <c r="D20" t="s">
        <v>10</v>
      </c>
      <c r="E20" t="s">
        <v>24</v>
      </c>
      <c r="F20" t="s">
        <v>53</v>
      </c>
      <c r="G20" t="str">
        <f>HYPERLINK(_xlfn.CONCAT("https://tablet.otzar.org/",CHAR(35),"/book/678124/p/-1/t/1/fs/0/start/0/end/0/c"),"ברכת המזון המבואר - ליקוטי אביר יעקב")</f>
        <v>ברכת המזון המבואר - ליקוטי אביר יעקב</v>
      </c>
      <c r="H20" t="str">
        <f>_xlfn.CONCAT("https://tablet.otzar.org/",CHAR(35),"/book/678124/p/-1/t/1/fs/0/start/0/end/0/c")</f>
        <v>https://tablet.otzar.org/#/book/678124/p/-1/t/1/fs/0/start/0/end/0/c</v>
      </c>
    </row>
    <row r="21" spans="1:8" x14ac:dyDescent="0.25">
      <c r="A21">
        <v>677981</v>
      </c>
      <c r="B21" t="s">
        <v>54</v>
      </c>
      <c r="C21" t="s">
        <v>55</v>
      </c>
      <c r="D21" t="s">
        <v>10</v>
      </c>
      <c r="E21" t="s">
        <v>26</v>
      </c>
      <c r="F21" t="s">
        <v>21</v>
      </c>
      <c r="G21" t="str">
        <f>HYPERLINK(_xlfn.CONCAT("https://tablet.otzar.org/",CHAR(35),"/exKotar/677981"),"בת עין המבואר - 2 כרכים")</f>
        <v>בת עין המבואר - 2 כרכים</v>
      </c>
      <c r="H21" t="str">
        <f>_xlfn.CONCAT("https://tablet.otzar.org/",CHAR(35),"/exKotar/677981")</f>
        <v>https://tablet.otzar.org/#/exKotar/677981</v>
      </c>
    </row>
    <row r="22" spans="1:8" x14ac:dyDescent="0.25">
      <c r="A22">
        <v>677983</v>
      </c>
      <c r="B22" t="s">
        <v>56</v>
      </c>
      <c r="C22" t="s">
        <v>57</v>
      </c>
      <c r="D22" t="s">
        <v>41</v>
      </c>
      <c r="E22" t="s">
        <v>58</v>
      </c>
      <c r="F22" t="s">
        <v>59</v>
      </c>
      <c r="G22" t="str">
        <f>HYPERLINK(_xlfn.CONCAT("https://tablet.otzar.org/",CHAR(35),"/exKotar/677983"),"דברי יחזקאל המבואר - 2 כרכים")</f>
        <v>דברי יחזקאל המבואר - 2 כרכים</v>
      </c>
      <c r="H22" t="str">
        <f>_xlfn.CONCAT("https://tablet.otzar.org/",CHAR(35),"/exKotar/677983")</f>
        <v>https://tablet.otzar.org/#/exKotar/677983</v>
      </c>
    </row>
    <row r="23" spans="1:8" x14ac:dyDescent="0.25">
      <c r="A23">
        <v>678128</v>
      </c>
      <c r="B23" t="s">
        <v>60</v>
      </c>
      <c r="C23" t="s">
        <v>61</v>
      </c>
      <c r="D23" t="s">
        <v>10</v>
      </c>
      <c r="E23" t="s">
        <v>18</v>
      </c>
      <c r="G23" t="str">
        <f>HYPERLINK(_xlfn.CONCAT("https://tablet.otzar.org/",CHAR(35),"/book/678128/p/-1/t/1/fs/0/start/0/end/0/c"),"הגדה של פסח - תולדות יעקב יוסף")</f>
        <v>הגדה של פסח - תולדות יעקב יוסף</v>
      </c>
      <c r="H23" t="str">
        <f>_xlfn.CONCAT("https://tablet.otzar.org/",CHAR(35),"/book/678128/p/-1/t/1/fs/0/start/0/end/0/c")</f>
        <v>https://tablet.otzar.org/#/book/678128/p/-1/t/1/fs/0/start/0/end/0/c</v>
      </c>
    </row>
    <row r="24" spans="1:8" x14ac:dyDescent="0.25">
      <c r="A24">
        <v>678125</v>
      </c>
      <c r="B24" t="s">
        <v>62</v>
      </c>
      <c r="C24" t="s">
        <v>46</v>
      </c>
      <c r="D24" t="s">
        <v>41</v>
      </c>
      <c r="E24" t="s">
        <v>63</v>
      </c>
      <c r="F24" t="s">
        <v>64</v>
      </c>
      <c r="G24" t="str">
        <f>HYPERLINK(_xlfn.CONCAT("https://tablet.otzar.org/",CHAR(35),"/book/678125/p/-1/t/1/fs/0/start/0/end/0/c"),"הגדה של פסח מתיבתא - עדות מזרח")</f>
        <v>הגדה של פסח מתיבתא - עדות מזרח</v>
      </c>
      <c r="H24" t="str">
        <f>_xlfn.CONCAT("https://tablet.otzar.org/",CHAR(35),"/book/678125/p/-1/t/1/fs/0/start/0/end/0/c")</f>
        <v>https://tablet.otzar.org/#/book/678125/p/-1/t/1/fs/0/start/0/end/0/c</v>
      </c>
    </row>
    <row r="25" spans="1:8" x14ac:dyDescent="0.25">
      <c r="A25">
        <v>678127</v>
      </c>
      <c r="B25" t="s">
        <v>65</v>
      </c>
      <c r="C25" t="s">
        <v>66</v>
      </c>
      <c r="D25" t="s">
        <v>10</v>
      </c>
      <c r="E25" t="s">
        <v>42</v>
      </c>
      <c r="G25" t="str">
        <f>HYPERLINK(_xlfn.CONCAT("https://tablet.otzar.org/",CHAR(35),"/book/678127/p/-1/t/1/fs/0/start/0/end/0/c"),"הגדה של פסח עם ליקוטי אביר יעקב")</f>
        <v>הגדה של פסח עם ליקוטי אביר יעקב</v>
      </c>
      <c r="H25" t="str">
        <f>_xlfn.CONCAT("https://tablet.otzar.org/",CHAR(35),"/book/678127/p/-1/t/1/fs/0/start/0/end/0/c")</f>
        <v>https://tablet.otzar.org/#/book/678127/p/-1/t/1/fs/0/start/0/end/0/c</v>
      </c>
    </row>
    <row r="26" spans="1:8" x14ac:dyDescent="0.25">
      <c r="A26">
        <v>678009</v>
      </c>
      <c r="B26" t="s">
        <v>67</v>
      </c>
      <c r="C26" t="s">
        <v>17</v>
      </c>
      <c r="D26" t="s">
        <v>10</v>
      </c>
      <c r="E26" t="s">
        <v>24</v>
      </c>
      <c r="F26" t="s">
        <v>68</v>
      </c>
      <c r="G26" t="str">
        <f>HYPERLINK(_xlfn.CONCAT("https://tablet.otzar.org/",CHAR(35),"/exKotar/678009"),"זהר הקדוש עם באור הכתר והכבוד - 33 כרכים")</f>
        <v>זהר הקדוש עם באור הכתר והכבוד - 33 כרכים</v>
      </c>
      <c r="H26" t="str">
        <f>_xlfn.CONCAT("https://tablet.otzar.org/",CHAR(35),"/exKotar/678009")</f>
        <v>https://tablet.otzar.org/#/exKotar/678009</v>
      </c>
    </row>
    <row r="27" spans="1:8" x14ac:dyDescent="0.25">
      <c r="A27">
        <v>678131</v>
      </c>
      <c r="B27" t="s">
        <v>69</v>
      </c>
      <c r="C27" t="s">
        <v>66</v>
      </c>
      <c r="D27" t="s">
        <v>31</v>
      </c>
      <c r="E27" t="s">
        <v>70</v>
      </c>
      <c r="F27" t="s">
        <v>53</v>
      </c>
      <c r="G27" t="str">
        <f>HYPERLINK(_xlfn.CONCAT("https://tablet.otzar.org/",CHAR(35),"/book/678131/p/-1/t/1/fs/0/start/0/end/0/c"),"זמירות יגל יעקב - עם ביאורי מילים")</f>
        <v>זמירות יגל יעקב - עם ביאורי מילים</v>
      </c>
      <c r="H27" t="str">
        <f>_xlfn.CONCAT("https://tablet.otzar.org/",CHAR(35),"/book/678131/p/-1/t/1/fs/0/start/0/end/0/c")</f>
        <v>https://tablet.otzar.org/#/book/678131/p/-1/t/1/fs/0/start/0/end/0/c</v>
      </c>
    </row>
    <row r="28" spans="1:8" x14ac:dyDescent="0.25">
      <c r="A28">
        <v>678132</v>
      </c>
      <c r="B28" t="s">
        <v>71</v>
      </c>
      <c r="C28" t="s">
        <v>46</v>
      </c>
      <c r="D28" t="s">
        <v>41</v>
      </c>
      <c r="E28" t="s">
        <v>24</v>
      </c>
      <c r="F28" t="s">
        <v>53</v>
      </c>
      <c r="G28" t="str">
        <f>HYPERLINK(_xlfn.CONCAT("https://tablet.otzar.org/",CHAR(35),"/book/678132/p/-1/t/1/fs/0/start/0/end/0/c"),"זמירות שבת המבואר מתיבתא - אביר יעקב")</f>
        <v>זמירות שבת המבואר מתיבתא - אביר יעקב</v>
      </c>
      <c r="H28" t="str">
        <f>_xlfn.CONCAT("https://tablet.otzar.org/",CHAR(35),"/book/678132/p/-1/t/1/fs/0/start/0/end/0/c")</f>
        <v>https://tablet.otzar.org/#/book/678132/p/-1/t/1/fs/0/start/0/end/0/c</v>
      </c>
    </row>
    <row r="29" spans="1:8" x14ac:dyDescent="0.25">
      <c r="A29">
        <v>678133</v>
      </c>
      <c r="B29" t="s">
        <v>72</v>
      </c>
      <c r="C29" t="s">
        <v>73</v>
      </c>
      <c r="D29" t="s">
        <v>10</v>
      </c>
      <c r="E29" t="s">
        <v>24</v>
      </c>
      <c r="G29" t="str">
        <f>HYPERLINK(_xlfn.CONCAT("https://tablet.otzar.org/",CHAR(35),"/book/678133/p/-1/t/1/fs/0/start/0/end/0/c"),"זמירות שבת יגל יעקב")</f>
        <v>זמירות שבת יגל יעקב</v>
      </c>
      <c r="H29" t="str">
        <f>_xlfn.CONCAT("https://tablet.otzar.org/",CHAR(35),"/book/678133/p/-1/t/1/fs/0/start/0/end/0/c")</f>
        <v>https://tablet.otzar.org/#/book/678133/p/-1/t/1/fs/0/start/0/end/0/c</v>
      </c>
    </row>
    <row r="30" spans="1:8" x14ac:dyDescent="0.25">
      <c r="A30">
        <v>678038</v>
      </c>
      <c r="B30" t="s">
        <v>74</v>
      </c>
      <c r="C30" t="s">
        <v>75</v>
      </c>
      <c r="D30" t="s">
        <v>10</v>
      </c>
      <c r="E30" t="s">
        <v>24</v>
      </c>
      <c r="F30" t="s">
        <v>21</v>
      </c>
      <c r="G30" t="str">
        <f>HYPERLINK(_xlfn.CONCAT("https://tablet.otzar.org/",CHAR(35),"/exKotar/678038"),"זרע קודש המבואר - 4 כרכים")</f>
        <v>זרע קודש המבואר - 4 כרכים</v>
      </c>
      <c r="H30" t="str">
        <f>_xlfn.CONCAT("https://tablet.otzar.org/",CHAR(35),"/exKotar/678038")</f>
        <v>https://tablet.otzar.org/#/exKotar/678038</v>
      </c>
    </row>
    <row r="31" spans="1:8" x14ac:dyDescent="0.25">
      <c r="A31">
        <v>678045</v>
      </c>
      <c r="B31" t="s">
        <v>76</v>
      </c>
      <c r="C31" t="s">
        <v>77</v>
      </c>
      <c r="D31" t="s">
        <v>10</v>
      </c>
      <c r="E31" t="s">
        <v>26</v>
      </c>
      <c r="F31" t="s">
        <v>21</v>
      </c>
      <c r="G31" t="str">
        <f>HYPERLINK(_xlfn.CONCAT("https://tablet.otzar.org/",CHAR(35),"/exKotar/678045"),"זרע שמשון &lt;מכון אור לישרים&gt; - 7 כרכים")</f>
        <v>זרע שמשון &lt;מכון אור לישרים&gt; - 7 כרכים</v>
      </c>
      <c r="H31" t="str">
        <f>_xlfn.CONCAT("https://tablet.otzar.org/",CHAR(35),"/exKotar/678045")</f>
        <v>https://tablet.otzar.org/#/exKotar/678045</v>
      </c>
    </row>
    <row r="32" spans="1:8" x14ac:dyDescent="0.25">
      <c r="A32">
        <v>678054</v>
      </c>
      <c r="B32" t="s">
        <v>78</v>
      </c>
      <c r="C32" t="s">
        <v>79</v>
      </c>
      <c r="D32" t="s">
        <v>41</v>
      </c>
      <c r="E32" t="s">
        <v>58</v>
      </c>
      <c r="F32" t="s">
        <v>21</v>
      </c>
      <c r="G32" t="str">
        <f>HYPERLINK(_xlfn.CONCAT("https://tablet.otzar.org/",CHAR(35),"/exKotar/678054"),"חיים וחסד המבואר - 2 כרכים")</f>
        <v>חיים וחסד המבואר - 2 כרכים</v>
      </c>
      <c r="H32" t="str">
        <f>_xlfn.CONCAT("https://tablet.otzar.org/",CHAR(35),"/exKotar/678054")</f>
        <v>https://tablet.otzar.org/#/exKotar/678054</v>
      </c>
    </row>
    <row r="33" spans="1:8" x14ac:dyDescent="0.25">
      <c r="A33">
        <v>678134</v>
      </c>
      <c r="B33" t="s">
        <v>80</v>
      </c>
      <c r="C33" t="s">
        <v>81</v>
      </c>
      <c r="D33" t="s">
        <v>10</v>
      </c>
      <c r="E33" t="s">
        <v>70</v>
      </c>
      <c r="F33" t="s">
        <v>82</v>
      </c>
      <c r="G33" t="str">
        <f>HYPERLINK(_xlfn.CONCAT("https://tablet.otzar.org/",CHAR(35),"/exKotar/678134"),"חיים כלכם היום - 2 כרכים")</f>
        <v>חיים כלכם היום - 2 כרכים</v>
      </c>
      <c r="H33" t="str">
        <f>_xlfn.CONCAT("https://tablet.otzar.org/",CHAR(35),"/exKotar/678134")</f>
        <v>https://tablet.otzar.org/#/exKotar/678134</v>
      </c>
    </row>
    <row r="34" spans="1:8" x14ac:dyDescent="0.25">
      <c r="A34">
        <v>678136</v>
      </c>
      <c r="B34" t="s">
        <v>83</v>
      </c>
      <c r="C34" t="s">
        <v>66</v>
      </c>
      <c r="D34" t="s">
        <v>10</v>
      </c>
      <c r="E34" t="s">
        <v>70</v>
      </c>
      <c r="F34" t="s">
        <v>84</v>
      </c>
      <c r="G34" t="str">
        <f>HYPERLINK(_xlfn.CONCAT("https://tablet.otzar.org/",CHAR(35),"/book/678136/p/-1/t/1/fs/0/start/0/end/0/c"),"חכמת יעקב")</f>
        <v>חכמת יעקב</v>
      </c>
      <c r="H34" t="str">
        <f>_xlfn.CONCAT("https://tablet.otzar.org/",CHAR(35),"/book/678136/p/-1/t/1/fs/0/start/0/end/0/c")</f>
        <v>https://tablet.otzar.org/#/book/678136/p/-1/t/1/fs/0/start/0/end/0/c</v>
      </c>
    </row>
    <row r="35" spans="1:8" x14ac:dyDescent="0.25">
      <c r="A35">
        <v>678137</v>
      </c>
      <c r="B35" t="s">
        <v>85</v>
      </c>
      <c r="C35" t="s">
        <v>86</v>
      </c>
      <c r="D35" t="s">
        <v>10</v>
      </c>
      <c r="E35" t="s">
        <v>63</v>
      </c>
      <c r="F35" t="s">
        <v>21</v>
      </c>
      <c r="G35" t="str">
        <f>HYPERLINK(_xlfn.CONCAT("https://tablet.otzar.org/",CHAR(35),"/book/678137/p/-1/t/1/fs/0/start/0/end/0/c"),"חמישה חומשי תורה אביר יעקב")</f>
        <v>חמישה חומשי תורה אביר יעקב</v>
      </c>
      <c r="H35" t="str">
        <f>_xlfn.CONCAT("https://tablet.otzar.org/",CHAR(35),"/book/678137/p/-1/t/1/fs/0/start/0/end/0/c")</f>
        <v>https://tablet.otzar.org/#/book/678137/p/-1/t/1/fs/0/start/0/end/0/c</v>
      </c>
    </row>
    <row r="36" spans="1:8" x14ac:dyDescent="0.25">
      <c r="A36">
        <v>678057</v>
      </c>
      <c r="B36" t="s">
        <v>87</v>
      </c>
      <c r="C36" t="s">
        <v>66</v>
      </c>
      <c r="D36" t="s">
        <v>31</v>
      </c>
      <c r="E36" t="s">
        <v>11</v>
      </c>
      <c r="F36" t="s">
        <v>21</v>
      </c>
      <c r="G36" t="str">
        <f>HYPERLINK(_xlfn.CONCAT("https://tablet.otzar.org/",CHAR(35),"/exKotar/678057"),"חק ליעקב - 5 כרכים")</f>
        <v>חק ליעקב - 5 כרכים</v>
      </c>
      <c r="H36" t="str">
        <f>_xlfn.CONCAT("https://tablet.otzar.org/",CHAR(35),"/exKotar/678057")</f>
        <v>https://tablet.otzar.org/#/exKotar/678057</v>
      </c>
    </row>
    <row r="37" spans="1:8" x14ac:dyDescent="0.25">
      <c r="A37">
        <v>678130</v>
      </c>
      <c r="B37" t="s">
        <v>88</v>
      </c>
      <c r="C37" t="s">
        <v>66</v>
      </c>
      <c r="D37" t="s">
        <v>31</v>
      </c>
      <c r="E37" t="s">
        <v>70</v>
      </c>
      <c r="F37" t="s">
        <v>53</v>
      </c>
      <c r="G37" t="str">
        <f>HYPERLINK(_xlfn.CONCAT("https://tablet.otzar.org/",CHAR(35),"/book/678130/p/-1/t/1/fs/0/start/0/end/0/c"),"יגל יעקב השלם והמבואר")</f>
        <v>יגל יעקב השלם והמבואר</v>
      </c>
      <c r="H37" t="str">
        <f>_xlfn.CONCAT("https://tablet.otzar.org/",CHAR(35),"/book/678130/p/-1/t/1/fs/0/start/0/end/0/c")</f>
        <v>https://tablet.otzar.org/#/book/678130/p/-1/t/1/fs/0/start/0/end/0/c</v>
      </c>
    </row>
    <row r="38" spans="1:8" x14ac:dyDescent="0.25">
      <c r="A38">
        <v>678138</v>
      </c>
      <c r="B38" t="s">
        <v>89</v>
      </c>
      <c r="C38" t="s">
        <v>90</v>
      </c>
      <c r="D38" t="s">
        <v>41</v>
      </c>
      <c r="E38" t="s">
        <v>24</v>
      </c>
      <c r="F38" t="s">
        <v>59</v>
      </c>
      <c r="G38" t="str">
        <f>HYPERLINK(_xlfn.CONCAT("https://tablet.otzar.org/",CHAR(35),"/book/678138/p/-1/t/1/fs/0/start/0/end/0/c"),"יושר דברי אמת המבואר")</f>
        <v>יושר דברי אמת המבואר</v>
      </c>
      <c r="H38" t="str">
        <f>_xlfn.CONCAT("https://tablet.otzar.org/",CHAR(35),"/book/678138/p/-1/t/1/fs/0/start/0/end/0/c")</f>
        <v>https://tablet.otzar.org/#/book/678138/p/-1/t/1/fs/0/start/0/end/0/c</v>
      </c>
    </row>
    <row r="39" spans="1:8" x14ac:dyDescent="0.25">
      <c r="A39">
        <v>678062</v>
      </c>
      <c r="B39" t="s">
        <v>91</v>
      </c>
      <c r="C39" t="s">
        <v>92</v>
      </c>
      <c r="D39" t="s">
        <v>10</v>
      </c>
      <c r="E39" t="s">
        <v>26</v>
      </c>
      <c r="F39" t="s">
        <v>12</v>
      </c>
      <c r="G39" t="str">
        <f>HYPERLINK(_xlfn.CONCAT("https://tablet.otzar.org/",CHAR(35),"/exKotar/678062"),"יסוד העבודה המבואר - 3 כרכים")</f>
        <v>יסוד העבודה המבואר - 3 כרכים</v>
      </c>
      <c r="H39" t="str">
        <f>_xlfn.CONCAT("https://tablet.otzar.org/",CHAR(35),"/exKotar/678062")</f>
        <v>https://tablet.otzar.org/#/exKotar/678062</v>
      </c>
    </row>
    <row r="40" spans="1:8" x14ac:dyDescent="0.25">
      <c r="A40">
        <v>678139</v>
      </c>
      <c r="B40" t="s">
        <v>93</v>
      </c>
      <c r="C40" t="s">
        <v>46</v>
      </c>
      <c r="D40" t="s">
        <v>41</v>
      </c>
      <c r="E40" t="s">
        <v>63</v>
      </c>
      <c r="F40" t="s">
        <v>47</v>
      </c>
      <c r="G40" t="str">
        <f>HYPERLINK(_xlfn.CONCAT("https://tablet.otzar.org/",CHAR(35),"/book/678139/p/-1/t/1/fs/0/start/0/end/0/c"),"לאות ולזכרון - ענייני בר מצוה")</f>
        <v>לאות ולזכרון - ענייני בר מצוה</v>
      </c>
      <c r="H40" t="str">
        <f>_xlfn.CONCAT("https://tablet.otzar.org/",CHAR(35),"/book/678139/p/-1/t/1/fs/0/start/0/end/0/c")</f>
        <v>https://tablet.otzar.org/#/book/678139/p/-1/t/1/fs/0/start/0/end/0/c</v>
      </c>
    </row>
    <row r="41" spans="1:8" x14ac:dyDescent="0.25">
      <c r="A41">
        <v>678253</v>
      </c>
      <c r="B41" t="s">
        <v>94</v>
      </c>
      <c r="C41" t="s">
        <v>66</v>
      </c>
      <c r="D41" t="s">
        <v>10</v>
      </c>
      <c r="E41" t="s">
        <v>18</v>
      </c>
      <c r="G41" t="str">
        <f>HYPERLINK(_xlfn.CONCAT("https://tablet.otzar.org/",CHAR(35),"/exKotar/678253"),"ליקוטי אביר יעקב - 10 כרכים")</f>
        <v>ליקוטי אביר יעקב - 10 כרכים</v>
      </c>
      <c r="H41" t="str">
        <f>_xlfn.CONCAT("https://tablet.otzar.org/",CHAR(35),"/exKotar/678253")</f>
        <v>https://tablet.otzar.org/#/exKotar/678253</v>
      </c>
    </row>
    <row r="42" spans="1:8" x14ac:dyDescent="0.25">
      <c r="A42">
        <v>678066</v>
      </c>
      <c r="B42" t="s">
        <v>95</v>
      </c>
      <c r="C42" t="s">
        <v>96</v>
      </c>
      <c r="D42" t="s">
        <v>10</v>
      </c>
      <c r="E42" t="s">
        <v>20</v>
      </c>
      <c r="F42" t="s">
        <v>97</v>
      </c>
      <c r="G42" t="str">
        <f>HYPERLINK(_xlfn.CONCAT("https://tablet.otzar.org/",CHAR(35),"/exKotar/678066"),"לקוטי הלכות המבואר - 5 כרכים")</f>
        <v>לקוטי הלכות המבואר - 5 כרכים</v>
      </c>
      <c r="H42" t="str">
        <f>_xlfn.CONCAT("https://tablet.otzar.org/",CHAR(35),"/exKotar/678066")</f>
        <v>https://tablet.otzar.org/#/exKotar/678066</v>
      </c>
    </row>
    <row r="43" spans="1:8" x14ac:dyDescent="0.25">
      <c r="A43">
        <v>678140</v>
      </c>
      <c r="B43" t="s">
        <v>98</v>
      </c>
      <c r="C43" t="s">
        <v>61</v>
      </c>
      <c r="D43" t="s">
        <v>10</v>
      </c>
      <c r="E43" t="s">
        <v>18</v>
      </c>
      <c r="F43" t="s">
        <v>12</v>
      </c>
      <c r="G43" t="str">
        <f>HYPERLINK(_xlfn.CONCAT("https://tablet.otzar.org/",CHAR(35),"/book/678140/p/-1/t/1/fs/0/start/0/end/0/c"),"לקוטי תולדות יעקב יוסף המבואר")</f>
        <v>לקוטי תולדות יעקב יוסף המבואר</v>
      </c>
      <c r="H43" t="str">
        <f>_xlfn.CONCAT("https://tablet.otzar.org/",CHAR(35),"/book/678140/p/-1/t/1/fs/0/start/0/end/0/c")</f>
        <v>https://tablet.otzar.org/#/book/678140/p/-1/t/1/fs/0/start/0/end/0/c</v>
      </c>
    </row>
    <row r="44" spans="1:8" x14ac:dyDescent="0.25">
      <c r="A44">
        <v>678077</v>
      </c>
      <c r="B44" t="s">
        <v>99</v>
      </c>
      <c r="C44" t="s">
        <v>100</v>
      </c>
      <c r="D44" t="s">
        <v>10</v>
      </c>
      <c r="E44" t="s">
        <v>26</v>
      </c>
      <c r="F44" t="s">
        <v>21</v>
      </c>
      <c r="G44" t="str">
        <f>HYPERLINK(_xlfn.CONCAT("https://tablet.otzar.org/",CHAR(35),"/exKotar/678077"),"מאור ושמש המבואר - 5 כרכים")</f>
        <v>מאור ושמש המבואר - 5 כרכים</v>
      </c>
      <c r="H44" t="str">
        <f>_xlfn.CONCAT("https://tablet.otzar.org/",CHAR(35),"/exKotar/678077")</f>
        <v>https://tablet.otzar.org/#/exKotar/678077</v>
      </c>
    </row>
    <row r="45" spans="1:8" x14ac:dyDescent="0.25">
      <c r="A45">
        <v>678082</v>
      </c>
      <c r="B45" t="s">
        <v>101</v>
      </c>
      <c r="C45" t="s">
        <v>102</v>
      </c>
      <c r="D45" t="s">
        <v>10</v>
      </c>
      <c r="E45" t="s">
        <v>24</v>
      </c>
      <c r="F45" t="s">
        <v>21</v>
      </c>
      <c r="G45" t="str">
        <f>HYPERLINK(_xlfn.CONCAT("https://tablet.otzar.org/",CHAR(35),"/exKotar/678082"),"מאיר תהלות המבואר - 2 כרכים")</f>
        <v>מאיר תהלות המבואר - 2 כרכים</v>
      </c>
      <c r="H45" t="str">
        <f>_xlfn.CONCAT("https://tablet.otzar.org/",CHAR(35),"/exKotar/678082")</f>
        <v>https://tablet.otzar.org/#/exKotar/678082</v>
      </c>
    </row>
    <row r="46" spans="1:8" x14ac:dyDescent="0.25">
      <c r="A46">
        <v>678326</v>
      </c>
      <c r="B46" t="s">
        <v>103</v>
      </c>
      <c r="C46" t="s">
        <v>46</v>
      </c>
      <c r="D46" t="s">
        <v>10</v>
      </c>
      <c r="E46" t="s">
        <v>24</v>
      </c>
      <c r="F46" t="s">
        <v>104</v>
      </c>
      <c r="G46" t="str">
        <f>HYPERLINK(_xlfn.CONCAT("https://tablet.otzar.org/",CHAR(35),"/exKotar/678326"),"מחוברים - תשפ""""א - 2 כרכים")</f>
        <v>מחוברים - תשפ""א - 2 כרכים</v>
      </c>
      <c r="H46" t="str">
        <f>_xlfn.CONCAT("https://tablet.otzar.org/",CHAR(35),"/exKotar/678326")</f>
        <v>https://tablet.otzar.org/#/exKotar/678326</v>
      </c>
    </row>
    <row r="47" spans="1:8" x14ac:dyDescent="0.25">
      <c r="A47">
        <v>678328</v>
      </c>
      <c r="B47" t="s">
        <v>105</v>
      </c>
      <c r="C47" t="s">
        <v>46</v>
      </c>
      <c r="D47" t="s">
        <v>10</v>
      </c>
      <c r="E47" t="s">
        <v>24</v>
      </c>
      <c r="F47" t="s">
        <v>104</v>
      </c>
      <c r="G47" t="str">
        <f>HYPERLINK(_xlfn.CONCAT("https://tablet.otzar.org/",CHAR(35),"/exKotar/678328"),"מחוברים - תשפ""""ב - 2 כרכים")</f>
        <v>מחוברים - תשפ""ב - 2 כרכים</v>
      </c>
      <c r="H47" t="str">
        <f>_xlfn.CONCAT("https://tablet.otzar.org/",CHAR(35),"/exKotar/678328")</f>
        <v>https://tablet.otzar.org/#/exKotar/678328</v>
      </c>
    </row>
    <row r="48" spans="1:8" x14ac:dyDescent="0.25">
      <c r="A48">
        <v>678330</v>
      </c>
      <c r="B48" t="s">
        <v>106</v>
      </c>
      <c r="C48" t="s">
        <v>46</v>
      </c>
      <c r="D48" t="s">
        <v>10</v>
      </c>
      <c r="E48" t="s">
        <v>11</v>
      </c>
      <c r="F48" t="s">
        <v>104</v>
      </c>
      <c r="G48" t="str">
        <f>HYPERLINK(_xlfn.CONCAT("https://tablet.otzar.org/",CHAR(35),"/exKotar/678330"),"מחוברים - תשפ""""ג - 2 כרכים")</f>
        <v>מחוברים - תשפ""ג - 2 כרכים</v>
      </c>
      <c r="H48" t="str">
        <f>_xlfn.CONCAT("https://tablet.otzar.org/",CHAR(35),"/exKotar/678330")</f>
        <v>https://tablet.otzar.org/#/exKotar/678330</v>
      </c>
    </row>
    <row r="49" spans="1:8" x14ac:dyDescent="0.25">
      <c r="A49">
        <v>678141</v>
      </c>
      <c r="B49" t="s">
        <v>107</v>
      </c>
      <c r="C49" t="s">
        <v>108</v>
      </c>
      <c r="D49" t="s">
        <v>10</v>
      </c>
      <c r="E49" t="s">
        <v>24</v>
      </c>
      <c r="F49" t="s">
        <v>53</v>
      </c>
      <c r="G49" t="str">
        <f>HYPERLINK(_xlfn.CONCAT("https://tablet.otzar.org/",CHAR(35),"/book/678141/p/-1/t/1/fs/0/start/0/end/0/c"),"מחזור אביר יעקב - ג' רגלים (עדות המזרח)")</f>
        <v>מחזור אביר יעקב - ג' רגלים (עדות המזרח)</v>
      </c>
      <c r="H49" t="str">
        <f>_xlfn.CONCAT("https://tablet.otzar.org/",CHAR(35),"/book/678141/p/-1/t/1/fs/0/start/0/end/0/c")</f>
        <v>https://tablet.otzar.org/#/book/678141/p/-1/t/1/fs/0/start/0/end/0/c</v>
      </c>
    </row>
    <row r="50" spans="1:8" x14ac:dyDescent="0.25">
      <c r="A50">
        <v>678235</v>
      </c>
      <c r="B50" t="s">
        <v>109</v>
      </c>
      <c r="C50" t="s">
        <v>110</v>
      </c>
      <c r="D50" t="s">
        <v>10</v>
      </c>
      <c r="E50" t="s">
        <v>24</v>
      </c>
      <c r="G50" t="str">
        <f>HYPERLINK(_xlfn.CONCAT("https://tablet.otzar.org/",CHAR(35),"/book/678235/p/-1/t/1/fs/0/start/0/end/0/c"),"מחזור אביר יעקב - יום כיפור (עדות המזרח)")</f>
        <v>מחזור אביר יעקב - יום כיפור (עדות המזרח)</v>
      </c>
      <c r="H50" t="str">
        <f>_xlfn.CONCAT("https://tablet.otzar.org/",CHAR(35),"/book/678235/p/-1/t/1/fs/0/start/0/end/0/c")</f>
        <v>https://tablet.otzar.org/#/book/678235/p/-1/t/1/fs/0/start/0/end/0/c</v>
      </c>
    </row>
    <row r="51" spans="1:8" x14ac:dyDescent="0.25">
      <c r="A51">
        <v>678236</v>
      </c>
      <c r="B51" t="s">
        <v>111</v>
      </c>
      <c r="C51" t="s">
        <v>112</v>
      </c>
      <c r="D51" t="s">
        <v>10</v>
      </c>
      <c r="E51" t="s">
        <v>24</v>
      </c>
      <c r="G51" t="str">
        <f>HYPERLINK(_xlfn.CONCAT("https://tablet.otzar.org/",CHAR(35),"/book/678236/p/-1/t/1/fs/0/start/0/end/0/c"),"מחזור אביר יעקב - סוכות (עדות המזרח)")</f>
        <v>מחזור אביר יעקב - סוכות (עדות המזרח)</v>
      </c>
      <c r="H51" t="str">
        <f>_xlfn.CONCAT("https://tablet.otzar.org/",CHAR(35),"/book/678236/p/-1/t/1/fs/0/start/0/end/0/c")</f>
        <v>https://tablet.otzar.org/#/book/678236/p/-1/t/1/fs/0/start/0/end/0/c</v>
      </c>
    </row>
    <row r="52" spans="1:8" x14ac:dyDescent="0.25">
      <c r="A52">
        <v>678237</v>
      </c>
      <c r="B52" t="s">
        <v>113</v>
      </c>
      <c r="C52" t="s">
        <v>114</v>
      </c>
      <c r="D52" t="s">
        <v>10</v>
      </c>
      <c r="E52" t="s">
        <v>24</v>
      </c>
      <c r="G52" t="str">
        <f>HYPERLINK(_xlfn.CONCAT("https://tablet.otzar.org/",CHAR(35),"/book/678237/p/-1/t/1/fs/0/start/0/end/0/c"),"מחזור אביר יעקב - פסח (עדות המזרח)")</f>
        <v>מחזור אביר יעקב - פסח (עדות המזרח)</v>
      </c>
      <c r="H52" t="str">
        <f>_xlfn.CONCAT("https://tablet.otzar.org/",CHAR(35),"/book/678237/p/-1/t/1/fs/0/start/0/end/0/c")</f>
        <v>https://tablet.otzar.org/#/book/678237/p/-1/t/1/fs/0/start/0/end/0/c</v>
      </c>
    </row>
    <row r="53" spans="1:8" x14ac:dyDescent="0.25">
      <c r="A53">
        <v>678238</v>
      </c>
      <c r="B53" t="s">
        <v>115</v>
      </c>
      <c r="C53" t="s">
        <v>116</v>
      </c>
      <c r="D53" t="s">
        <v>10</v>
      </c>
      <c r="E53" t="s">
        <v>24</v>
      </c>
      <c r="G53" t="str">
        <f>HYPERLINK(_xlfn.CONCAT("https://tablet.otzar.org/",CHAR(35),"/book/678238/p/-1/t/1/fs/0/start/0/end/0/c"),"מחזור אביר יעקב - ראש השנה (עדות המזרח)")</f>
        <v>מחזור אביר יעקב - ראש השנה (עדות המזרח)</v>
      </c>
      <c r="H53" t="str">
        <f>_xlfn.CONCAT("https://tablet.otzar.org/",CHAR(35),"/book/678238/p/-1/t/1/fs/0/start/0/end/0/c")</f>
        <v>https://tablet.otzar.org/#/book/678238/p/-1/t/1/fs/0/start/0/end/0/c</v>
      </c>
    </row>
    <row r="54" spans="1:8" x14ac:dyDescent="0.25">
      <c r="A54">
        <v>678239</v>
      </c>
      <c r="B54" t="s">
        <v>117</v>
      </c>
      <c r="C54" t="s">
        <v>118</v>
      </c>
      <c r="D54" t="s">
        <v>10</v>
      </c>
      <c r="E54" t="s">
        <v>24</v>
      </c>
      <c r="G54" t="str">
        <f>HYPERLINK(_xlfn.CONCAT("https://tablet.otzar.org/",CHAR(35),"/book/678239/p/-1/t/1/fs/0/start/0/end/0/c"),"מחזור אביר יעקב - שבועות (עדות המזרח)")</f>
        <v>מחזור אביר יעקב - שבועות (עדות המזרח)</v>
      </c>
      <c r="H54" t="str">
        <f>_xlfn.CONCAT("https://tablet.otzar.org/",CHAR(35),"/book/678239/p/-1/t/1/fs/0/start/0/end/0/c")</f>
        <v>https://tablet.otzar.org/#/book/678239/p/-1/t/1/fs/0/start/0/end/0/c</v>
      </c>
    </row>
    <row r="55" spans="1:8" x14ac:dyDescent="0.25">
      <c r="A55">
        <v>678240</v>
      </c>
      <c r="B55" t="s">
        <v>119</v>
      </c>
      <c r="C55" t="s">
        <v>66</v>
      </c>
      <c r="D55" t="s">
        <v>10</v>
      </c>
      <c r="E55" t="s">
        <v>70</v>
      </c>
      <c r="F55" t="s">
        <v>21</v>
      </c>
      <c r="G55" t="str">
        <f>HYPERLINK(_xlfn.CONCAT("https://tablet.otzar.org/",CHAR(35),"/exKotar/678240"),"מחשוף הלבן הבהיר - 5 כרכים")</f>
        <v>מחשוף הלבן הבהיר - 5 כרכים</v>
      </c>
      <c r="H55" t="str">
        <f>_xlfn.CONCAT("https://tablet.otzar.org/",CHAR(35),"/exKotar/678240")</f>
        <v>https://tablet.otzar.org/#/exKotar/678240</v>
      </c>
    </row>
    <row r="56" spans="1:8" x14ac:dyDescent="0.25">
      <c r="A56">
        <v>678084</v>
      </c>
      <c r="B56" t="s">
        <v>120</v>
      </c>
      <c r="C56" t="s">
        <v>121</v>
      </c>
      <c r="D56" t="s">
        <v>122</v>
      </c>
      <c r="E56" t="s">
        <v>20</v>
      </c>
      <c r="G56" t="str">
        <f>HYPERLINK(_xlfn.CONCAT("https://tablet.otzar.org/",CHAR(35),"/exKotar/678084"),"מכתלי בית הדין - 3 כרכים")</f>
        <v>מכתלי בית הדין - 3 כרכים</v>
      </c>
      <c r="H56" t="str">
        <f>_xlfn.CONCAT("https://tablet.otzar.org/",CHAR(35),"/exKotar/678084")</f>
        <v>https://tablet.otzar.org/#/exKotar/678084</v>
      </c>
    </row>
    <row r="57" spans="1:8" x14ac:dyDescent="0.25">
      <c r="A57">
        <v>678142</v>
      </c>
      <c r="B57" t="s">
        <v>123</v>
      </c>
      <c r="C57" t="s">
        <v>124</v>
      </c>
      <c r="D57" t="s">
        <v>10</v>
      </c>
      <c r="E57" t="s">
        <v>15</v>
      </c>
      <c r="F57" t="s">
        <v>125</v>
      </c>
      <c r="G57" t="str">
        <f>HYPERLINK(_xlfn.CONCAT("https://tablet.otzar.org/",CHAR(35),"/book/678142/p/-1/t/1/fs/0/start/0/end/0/c"),"מנחם ציון המבואר")</f>
        <v>מנחם ציון המבואר</v>
      </c>
      <c r="H57" t="str">
        <f>_xlfn.CONCAT("https://tablet.otzar.org/",CHAR(35),"/book/678142/p/-1/t/1/fs/0/start/0/end/0/c")</f>
        <v>https://tablet.otzar.org/#/book/678142/p/-1/t/1/fs/0/start/0/end/0/c</v>
      </c>
    </row>
    <row r="58" spans="1:8" x14ac:dyDescent="0.25">
      <c r="A58">
        <v>677833</v>
      </c>
      <c r="B58" t="s">
        <v>126</v>
      </c>
      <c r="C58" t="s">
        <v>127</v>
      </c>
      <c r="D58" t="s">
        <v>10</v>
      </c>
      <c r="E58" t="s">
        <v>26</v>
      </c>
      <c r="F58" t="s">
        <v>21</v>
      </c>
      <c r="G58" t="str">
        <f>HYPERLINK(_xlfn.CONCAT("https://tablet.otzar.org/",CHAR(35),"/exKotar/677833"),"מקראות גדולות נ""""ך &lt;אור לישרים&gt; - 25 כרכים")</f>
        <v>מקראות גדולות נ""ך &lt;אור לישרים&gt; - 25 כרכים</v>
      </c>
      <c r="H58" t="str">
        <f>_xlfn.CONCAT("https://tablet.otzar.org/",CHAR(35),"/exKotar/677833")</f>
        <v>https://tablet.otzar.org/#/exKotar/677833</v>
      </c>
    </row>
    <row r="59" spans="1:8" x14ac:dyDescent="0.25">
      <c r="A59">
        <v>678087</v>
      </c>
      <c r="B59" t="s">
        <v>128</v>
      </c>
      <c r="C59" t="s">
        <v>129</v>
      </c>
      <c r="D59" t="s">
        <v>10</v>
      </c>
      <c r="E59" t="s">
        <v>20</v>
      </c>
      <c r="F59" t="s">
        <v>21</v>
      </c>
      <c r="G59" t="str">
        <f>HYPERLINK(_xlfn.CONCAT("https://tablet.otzar.org/",CHAR(35),"/exKotar/678087"),"משך חכמה המבואר - 5 כרכים")</f>
        <v>משך חכמה המבואר - 5 כרכים</v>
      </c>
      <c r="H59" t="str">
        <f>_xlfn.CONCAT("https://tablet.otzar.org/",CHAR(35),"/exKotar/678087")</f>
        <v>https://tablet.otzar.org/#/exKotar/678087</v>
      </c>
    </row>
    <row r="60" spans="1:8" x14ac:dyDescent="0.25">
      <c r="A60">
        <v>678189</v>
      </c>
      <c r="B60" t="s">
        <v>130</v>
      </c>
      <c r="C60" t="s">
        <v>131</v>
      </c>
      <c r="D60" t="s">
        <v>10</v>
      </c>
      <c r="E60" t="s">
        <v>58</v>
      </c>
      <c r="F60" t="s">
        <v>47</v>
      </c>
      <c r="G60" t="str">
        <f>HYPERLINK(_xlfn.CONCAT("https://tablet.otzar.org/",CHAR(35),"/exKotar/678189"),"משנה תורה המבואר - 61 כרכים")</f>
        <v>משנה תורה המבואר - 61 כרכים</v>
      </c>
      <c r="H60" t="str">
        <f>_xlfn.CONCAT("https://tablet.otzar.org/",CHAR(35),"/exKotar/678189")</f>
        <v>https://tablet.otzar.org/#/exKotar/678189</v>
      </c>
    </row>
    <row r="61" spans="1:8" x14ac:dyDescent="0.25">
      <c r="A61">
        <v>678051</v>
      </c>
      <c r="B61" t="s">
        <v>132</v>
      </c>
      <c r="C61" t="s">
        <v>133</v>
      </c>
      <c r="D61" t="s">
        <v>41</v>
      </c>
      <c r="E61" t="s">
        <v>58</v>
      </c>
      <c r="F61" t="s">
        <v>21</v>
      </c>
      <c r="G61" t="str">
        <f>HYPERLINK(_xlfn.CONCAT("https://tablet.otzar.org/",CHAR(35),"/exKotar/678051"),"נועם אלימלך המבואר - 3 כרכים")</f>
        <v>נועם אלימלך המבואר - 3 כרכים</v>
      </c>
      <c r="H61" t="str">
        <f>_xlfn.CONCAT("https://tablet.otzar.org/",CHAR(35),"/exKotar/678051")</f>
        <v>https://tablet.otzar.org/#/exKotar/678051</v>
      </c>
    </row>
    <row r="62" spans="1:8" x14ac:dyDescent="0.25">
      <c r="A62">
        <v>678157</v>
      </c>
      <c r="B62" t="s">
        <v>134</v>
      </c>
      <c r="C62" t="s">
        <v>17</v>
      </c>
      <c r="D62" t="s">
        <v>10</v>
      </c>
      <c r="E62" t="s">
        <v>58</v>
      </c>
      <c r="G62" t="str">
        <f>HYPERLINK(_xlfn.CONCAT("https://tablet.otzar.org/",CHAR(35),"/book/678157/p/-1/t/1/fs/0/start/0/end/0/c"),"סידור המבואר אביר יעקב - לימות החול (עדות המזרח)")</f>
        <v>סידור המבואר אביר יעקב - לימות החול (עדות המזרח)</v>
      </c>
      <c r="H62" t="str">
        <f>_xlfn.CONCAT("https://tablet.otzar.org/",CHAR(35),"/book/678157/p/-1/t/1/fs/0/start/0/end/0/c")</f>
        <v>https://tablet.otzar.org/#/book/678157/p/-1/t/1/fs/0/start/0/end/0/c</v>
      </c>
    </row>
    <row r="63" spans="1:8" x14ac:dyDescent="0.25">
      <c r="A63">
        <v>678147</v>
      </c>
      <c r="B63" t="s">
        <v>135</v>
      </c>
      <c r="C63" t="s">
        <v>46</v>
      </c>
      <c r="D63" t="s">
        <v>10</v>
      </c>
      <c r="E63" t="s">
        <v>20</v>
      </c>
      <c r="F63" t="s">
        <v>53</v>
      </c>
      <c r="G63" t="str">
        <f>HYPERLINK(_xlfn.CONCAT("https://tablet.otzar.org/",CHAR(35),"/book/678147/p/-1/t/1/fs/0/start/0/end/0/c"),"סידור המבואר מתיבתא - (עדות המזרח)")</f>
        <v>סידור המבואר מתיבתא - (עדות המזרח)</v>
      </c>
      <c r="H63" t="str">
        <f>_xlfn.CONCAT("https://tablet.otzar.org/",CHAR(35),"/book/678147/p/-1/t/1/fs/0/start/0/end/0/c")</f>
        <v>https://tablet.otzar.org/#/book/678147/p/-1/t/1/fs/0/start/0/end/0/c</v>
      </c>
    </row>
    <row r="64" spans="1:8" x14ac:dyDescent="0.25">
      <c r="A64">
        <v>678154</v>
      </c>
      <c r="B64" t="s">
        <v>136</v>
      </c>
      <c r="C64" t="s">
        <v>17</v>
      </c>
      <c r="D64" t="s">
        <v>10</v>
      </c>
      <c r="E64" t="s">
        <v>26</v>
      </c>
      <c r="G64" t="str">
        <f>HYPERLINK(_xlfn.CONCAT("https://tablet.otzar.org/",CHAR(35),"/book/678154/p/-1/t/1/fs/0/start/0/end/0/c"),"סידור צמח צדיק - לימות החול")</f>
        <v>סידור צמח צדיק - לימות החול</v>
      </c>
      <c r="H64" t="str">
        <f>_xlfn.CONCAT("https://tablet.otzar.org/",CHAR(35),"/book/678154/p/-1/t/1/fs/0/start/0/end/0/c")</f>
        <v>https://tablet.otzar.org/#/book/678154/p/-1/t/1/fs/0/start/0/end/0/c</v>
      </c>
    </row>
    <row r="65" spans="1:8" x14ac:dyDescent="0.25">
      <c r="A65">
        <v>678155</v>
      </c>
      <c r="B65" t="s">
        <v>137</v>
      </c>
      <c r="C65" t="s">
        <v>17</v>
      </c>
      <c r="D65" t="s">
        <v>10</v>
      </c>
      <c r="E65" t="s">
        <v>26</v>
      </c>
      <c r="G65" t="str">
        <f>HYPERLINK(_xlfn.CONCAT("https://tablet.otzar.org/",CHAR(35),"/book/678155/p/-1/t/1/fs/0/start/0/end/0/c"),"סידור צמח צדק - לשבת ויו""""ט")</f>
        <v>סידור צמח צדק - לשבת ויו""ט</v>
      </c>
      <c r="H65" t="str">
        <f>_xlfn.CONCAT("https://tablet.otzar.org/",CHAR(35),"/book/678155/p/-1/t/1/fs/0/start/0/end/0/c")</f>
        <v>https://tablet.otzar.org/#/book/678155/p/-1/t/1/fs/0/start/0/end/0/c</v>
      </c>
    </row>
    <row r="66" spans="1:8" x14ac:dyDescent="0.25">
      <c r="A66">
        <v>678158</v>
      </c>
      <c r="B66" t="s">
        <v>138</v>
      </c>
      <c r="C66" t="s">
        <v>139</v>
      </c>
      <c r="D66" t="s">
        <v>10</v>
      </c>
      <c r="E66" t="s">
        <v>18</v>
      </c>
      <c r="G66" t="str">
        <f>HYPERLINK(_xlfn.CONCAT("https://tablet.otzar.org/",CHAR(35),"/book/678158/p/-1/t/1/fs/0/start/0/end/0/c"),"סליחות אביר יעקב - כמנהג ספרדים ובני ע""""מ")</f>
        <v>סליחות אביר יעקב - כמנהג ספרדים ובני ע""מ</v>
      </c>
      <c r="H66" t="str">
        <f>_xlfn.CONCAT("https://tablet.otzar.org/",CHAR(35),"/book/678158/p/-1/t/1/fs/0/start/0/end/0/c")</f>
        <v>https://tablet.otzar.org/#/book/678158/p/-1/t/1/fs/0/start/0/end/0/c</v>
      </c>
    </row>
    <row r="67" spans="1:8" x14ac:dyDescent="0.25">
      <c r="A67">
        <v>678162</v>
      </c>
      <c r="B67" t="s">
        <v>140</v>
      </c>
      <c r="C67" t="s">
        <v>81</v>
      </c>
      <c r="D67" t="s">
        <v>10</v>
      </c>
      <c r="E67" t="s">
        <v>24</v>
      </c>
      <c r="F67" t="s">
        <v>21</v>
      </c>
      <c r="G67" t="str">
        <f>HYPERLINK(_xlfn.CONCAT("https://tablet.otzar.org/",CHAR(35),"/exKotar/678162"),"ספר ראשון לציון המבואר - 2 כרכים")</f>
        <v>ספר ראשון לציון המבואר - 2 כרכים</v>
      </c>
      <c r="H67" t="str">
        <f>_xlfn.CONCAT("https://tablet.otzar.org/",CHAR(35),"/exKotar/678162")</f>
        <v>https://tablet.otzar.org/#/exKotar/678162</v>
      </c>
    </row>
    <row r="68" spans="1:8" x14ac:dyDescent="0.25">
      <c r="A68">
        <v>678159</v>
      </c>
      <c r="B68" t="s">
        <v>141</v>
      </c>
      <c r="C68" t="s">
        <v>17</v>
      </c>
      <c r="D68" t="s">
        <v>10</v>
      </c>
      <c r="E68" t="s">
        <v>42</v>
      </c>
      <c r="F68" t="s">
        <v>49</v>
      </c>
      <c r="G68" t="str">
        <f>HYPERLINK(_xlfn.CONCAT("https://tablet.otzar.org/",CHAR(35),"/book/678159/p/-1/t/1/fs/0/start/0/end/0/c"),"פיטום הקטורת")</f>
        <v>פיטום הקטורת</v>
      </c>
      <c r="H68" t="str">
        <f>_xlfn.CONCAT("https://tablet.otzar.org/",CHAR(35),"/book/678159/p/-1/t/1/fs/0/start/0/end/0/c")</f>
        <v>https://tablet.otzar.org/#/book/678159/p/-1/t/1/fs/0/start/0/end/0/c</v>
      </c>
    </row>
    <row r="69" spans="1:8" x14ac:dyDescent="0.25">
      <c r="A69">
        <v>678230</v>
      </c>
      <c r="B69" t="s">
        <v>142</v>
      </c>
      <c r="C69" t="s">
        <v>66</v>
      </c>
      <c r="D69" t="s">
        <v>41</v>
      </c>
      <c r="E69" t="s">
        <v>26</v>
      </c>
      <c r="F69" t="s">
        <v>21</v>
      </c>
      <c r="G69" t="str">
        <f>HYPERLINK(_xlfn.CONCAT("https://tablet.otzar.org/",CHAR(35),"/exKotar/678230"),"פניני אביר יעקב על התורה - 5 כרכים")</f>
        <v>פניני אביר יעקב על התורה - 5 כרכים</v>
      </c>
      <c r="H69" t="str">
        <f>_xlfn.CONCAT("https://tablet.otzar.org/",CHAR(35),"/exKotar/678230")</f>
        <v>https://tablet.otzar.org/#/exKotar/678230</v>
      </c>
    </row>
    <row r="70" spans="1:8" x14ac:dyDescent="0.25">
      <c r="A70">
        <v>678160</v>
      </c>
      <c r="B70" t="s">
        <v>143</v>
      </c>
      <c r="C70" t="s">
        <v>81</v>
      </c>
      <c r="D70" t="s">
        <v>10</v>
      </c>
      <c r="E70" t="s">
        <v>24</v>
      </c>
      <c r="F70" t="s">
        <v>49</v>
      </c>
      <c r="G70" t="str">
        <f>HYPERLINK(_xlfn.CONCAT("https://tablet.otzar.org/",CHAR(35),"/book/678160/p/-1/t/1/fs/0/start/0/end/0/c"),"פניני אור החיים")</f>
        <v>פניני אור החיים</v>
      </c>
      <c r="H70" t="str">
        <f>_xlfn.CONCAT("https://tablet.otzar.org/",CHAR(35),"/book/678160/p/-1/t/1/fs/0/start/0/end/0/c")</f>
        <v>https://tablet.otzar.org/#/book/678160/p/-1/t/1/fs/0/start/0/end/0/c</v>
      </c>
    </row>
    <row r="71" spans="1:8" x14ac:dyDescent="0.25">
      <c r="A71">
        <v>678112</v>
      </c>
      <c r="B71" t="s">
        <v>144</v>
      </c>
      <c r="C71" t="s">
        <v>145</v>
      </c>
      <c r="D71" t="s">
        <v>10</v>
      </c>
      <c r="E71" t="s">
        <v>11</v>
      </c>
      <c r="F71" t="s">
        <v>12</v>
      </c>
      <c r="G71" t="str">
        <f>HYPERLINK(_xlfn.CONCAT("https://tablet.otzar.org/",CHAR(35),"/book/678112/p/-1/t/1/fs/0/start/0/end/0/c"),"פרי צדיק המבואר")</f>
        <v>פרי צדיק המבואר</v>
      </c>
      <c r="H71" t="str">
        <f>_xlfn.CONCAT("https://tablet.otzar.org/",CHAR(35),"/book/678112/p/-1/t/1/fs/0/start/0/end/0/c")</f>
        <v>https://tablet.otzar.org/#/book/678112/p/-1/t/1/fs/0/start/0/end/0/c</v>
      </c>
    </row>
    <row r="72" spans="1:8" x14ac:dyDescent="0.25">
      <c r="A72">
        <v>677863</v>
      </c>
      <c r="B72" t="s">
        <v>146</v>
      </c>
      <c r="C72" t="s">
        <v>145</v>
      </c>
      <c r="D72" t="s">
        <v>10</v>
      </c>
      <c r="E72" t="s">
        <v>15</v>
      </c>
      <c r="F72" t="s">
        <v>12</v>
      </c>
      <c r="G72" t="str">
        <f>HYPERLINK(_xlfn.CONCAT("https://tablet.otzar.org/",CHAR(35),"/exKotar/677863"),"צדקת הצדיק עם ביאור משולב - 2 כרכים")</f>
        <v>צדקת הצדיק עם ביאור משולב - 2 כרכים</v>
      </c>
      <c r="H72" t="str">
        <f>_xlfn.CONCAT("https://tablet.otzar.org/",CHAR(35),"/exKotar/677863")</f>
        <v>https://tablet.otzar.org/#/exKotar/677863</v>
      </c>
    </row>
    <row r="73" spans="1:8" x14ac:dyDescent="0.25">
      <c r="A73">
        <v>677859</v>
      </c>
      <c r="B73" t="s">
        <v>147</v>
      </c>
      <c r="C73" t="s">
        <v>38</v>
      </c>
      <c r="D73" t="s">
        <v>10</v>
      </c>
      <c r="E73" t="s">
        <v>20</v>
      </c>
      <c r="F73" t="s">
        <v>21</v>
      </c>
      <c r="G73" t="str">
        <f>HYPERLINK(_xlfn.CONCAT("https://tablet.otzar.org/",CHAR(35),"/exKotar/677859"),"צרור המור המבואר - 3 כרכים")</f>
        <v>צרור המור המבואר - 3 כרכים</v>
      </c>
      <c r="H73" t="str">
        <f>_xlfn.CONCAT("https://tablet.otzar.org/",CHAR(35),"/exKotar/677859")</f>
        <v>https://tablet.otzar.org/#/exKotar/677859</v>
      </c>
    </row>
    <row r="74" spans="1:8" x14ac:dyDescent="0.25">
      <c r="A74">
        <v>678092</v>
      </c>
      <c r="B74" t="s">
        <v>148</v>
      </c>
      <c r="C74" t="s">
        <v>17</v>
      </c>
      <c r="D74" t="s">
        <v>10</v>
      </c>
      <c r="E74" t="s">
        <v>24</v>
      </c>
      <c r="F74" t="s">
        <v>21</v>
      </c>
      <c r="G74" t="str">
        <f>HYPERLINK(_xlfn.CONCAT("https://tablet.otzar.org/",CHAR(35),"/exKotar/678092"),"שלחן השבת עם אור החיים - 5 כרכים")</f>
        <v>שלחן השבת עם אור החיים - 5 כרכים</v>
      </c>
      <c r="H74" t="str">
        <f>_xlfn.CONCAT("https://tablet.otzar.org/",CHAR(35),"/exKotar/678092")</f>
        <v>https://tablet.otzar.org/#/exKotar/678092</v>
      </c>
    </row>
    <row r="75" spans="1:8" x14ac:dyDescent="0.25">
      <c r="A75">
        <v>678151</v>
      </c>
      <c r="B75" t="s">
        <v>149</v>
      </c>
      <c r="C75" t="s">
        <v>150</v>
      </c>
      <c r="D75" t="s">
        <v>10</v>
      </c>
      <c r="E75" t="s">
        <v>11</v>
      </c>
      <c r="F75" t="s">
        <v>64</v>
      </c>
      <c r="G75" t="str">
        <f>HYPERLINK(_xlfn.CONCAT("https://tablet.otzar.org/",CHAR(35),"/book/678151/p/-1/t/1/fs/0/start/0/end/0/c"),"שער הכונות המבואר - חג הפסח")</f>
        <v>שער הכונות המבואר - חג הפסח</v>
      </c>
      <c r="H75" t="str">
        <f>_xlfn.CONCAT("https://tablet.otzar.org/",CHAR(35),"/book/678151/p/-1/t/1/fs/0/start/0/end/0/c")</f>
        <v>https://tablet.otzar.org/#/book/678151/p/-1/t/1/fs/0/start/0/end/0/c</v>
      </c>
    </row>
    <row r="76" spans="1:8" x14ac:dyDescent="0.25">
      <c r="A76">
        <v>678152</v>
      </c>
      <c r="B76" t="s">
        <v>151</v>
      </c>
      <c r="C76" t="s">
        <v>17</v>
      </c>
      <c r="D76" t="s">
        <v>10</v>
      </c>
      <c r="E76" t="s">
        <v>11</v>
      </c>
      <c r="F76" t="s">
        <v>49</v>
      </c>
      <c r="G76" t="str">
        <f>HYPERLINK(_xlfn.CONCAT("https://tablet.otzar.org/",CHAR(35),"/book/678152/p/-1/t/1/fs/0/start/0/end/0/c"),"תבנית בית המקדש הראשון")</f>
        <v>תבנית בית המקדש הראשון</v>
      </c>
      <c r="H76" t="str">
        <f>_xlfn.CONCAT("https://tablet.otzar.org/",CHAR(35),"/book/678152/p/-1/t/1/fs/0/start/0/end/0/c")</f>
        <v>https://tablet.otzar.org/#/book/678152/p/-1/t/1/fs/0/start/0/end/0/c</v>
      </c>
    </row>
    <row r="77" spans="1:8" x14ac:dyDescent="0.25">
      <c r="A77">
        <v>678153</v>
      </c>
      <c r="B77" t="s">
        <v>152</v>
      </c>
      <c r="C77" t="s">
        <v>17</v>
      </c>
      <c r="D77" t="s">
        <v>10</v>
      </c>
      <c r="E77" t="s">
        <v>26</v>
      </c>
      <c r="G77" t="str">
        <f>HYPERLINK(_xlfn.CONCAT("https://tablet.otzar.org/",CHAR(35),"/book/678153/p/-1/t/1/fs/0/start/0/end/0/c"),"תבנית בית המקדש השלישי")</f>
        <v>תבנית בית המקדש השלישי</v>
      </c>
      <c r="H77" t="str">
        <f>_xlfn.CONCAT("https://tablet.otzar.org/",CHAR(35),"/book/678153/p/-1/t/1/fs/0/start/0/end/0/c")</f>
        <v>https://tablet.otzar.org/#/book/678153/p/-1/t/1/fs/0/start/0/end/0/c</v>
      </c>
    </row>
    <row r="78" spans="1:8" x14ac:dyDescent="0.25">
      <c r="A78">
        <v>678097</v>
      </c>
      <c r="B78" t="s">
        <v>153</v>
      </c>
      <c r="C78" t="s">
        <v>61</v>
      </c>
      <c r="D78" t="s">
        <v>10</v>
      </c>
      <c r="E78" t="s">
        <v>11</v>
      </c>
      <c r="F78" t="s">
        <v>21</v>
      </c>
      <c r="G78" t="str">
        <f>HYPERLINK(_xlfn.CONCAT("https://tablet.otzar.org/",CHAR(35),"/exKotar/678097"),"תולדות יעקב יוסף המבואר - 2 כרכים")</f>
        <v>תולדות יעקב יוסף המבואר - 2 כרכים</v>
      </c>
      <c r="H78" t="str">
        <f>_xlfn.CONCAT("https://tablet.otzar.org/",CHAR(35),"/exKotar/678097")</f>
        <v>https://tablet.otzar.org/#/exKotar/678097</v>
      </c>
    </row>
    <row r="79" spans="1:8" x14ac:dyDescent="0.25">
      <c r="A79">
        <v>678149</v>
      </c>
      <c r="B79" t="s">
        <v>154</v>
      </c>
      <c r="C79" t="s">
        <v>66</v>
      </c>
      <c r="D79" t="s">
        <v>10</v>
      </c>
      <c r="E79" t="s">
        <v>70</v>
      </c>
      <c r="F79" t="s">
        <v>84</v>
      </c>
      <c r="G79" t="str">
        <f>HYPERLINK(_xlfn.CONCAT("https://tablet.otzar.org/",CHAR(35),"/book/678149/p/-1/t/1/fs/0/start/0/end/0/c"),"תורת אביר יעקב - על דרך הפשט")</f>
        <v>תורת אביר יעקב - על דרך הפשט</v>
      </c>
      <c r="H79" t="str">
        <f>_xlfn.CONCAT("https://tablet.otzar.org/",CHAR(35),"/book/678149/p/-1/t/1/fs/0/start/0/end/0/c")</f>
        <v>https://tablet.otzar.org/#/book/678149/p/-1/t/1/fs/0/start/0/end/0/c</v>
      </c>
    </row>
    <row r="80" spans="1:8" x14ac:dyDescent="0.25">
      <c r="A80">
        <v>678102</v>
      </c>
      <c r="B80" t="s">
        <v>155</v>
      </c>
      <c r="C80" t="s">
        <v>156</v>
      </c>
      <c r="D80" t="s">
        <v>10</v>
      </c>
      <c r="E80" t="s">
        <v>15</v>
      </c>
      <c r="F80" t="s">
        <v>21</v>
      </c>
      <c r="G80" t="str">
        <f>HYPERLINK(_xlfn.CONCAT("https://tablet.otzar.org/",CHAR(35),"/exKotar/678102"),"תורת משה המבואר - 8 כרכים")</f>
        <v>תורת משה המבואר - 8 כרכים</v>
      </c>
      <c r="H80" t="str">
        <f>_xlfn.CONCAT("https://tablet.otzar.org/",CHAR(35),"/exKotar/678102")</f>
        <v>https://tablet.otzar.org/#/exKotar/678102</v>
      </c>
    </row>
    <row r="81" spans="1:8" x14ac:dyDescent="0.25">
      <c r="A81">
        <v>678099</v>
      </c>
      <c r="B81" t="s">
        <v>157</v>
      </c>
      <c r="C81" t="s">
        <v>158</v>
      </c>
      <c r="D81" t="s">
        <v>10</v>
      </c>
      <c r="E81" t="s">
        <v>58</v>
      </c>
      <c r="G81" t="str">
        <f>HYPERLINK(_xlfn.CONCAT("https://tablet.otzar.org/",CHAR(35),"/exKotar/678099"),"תנא דבי אליהו המבואר - 3 כרכים")</f>
        <v>תנא דבי אליהו המבואר - 3 כרכים</v>
      </c>
      <c r="H81" t="str">
        <f>_xlfn.CONCAT("https://tablet.otzar.org/",CHAR(35),"/exKotar/678099")</f>
        <v>https://tablet.otzar.org/#/exKotar/678099</v>
      </c>
    </row>
    <row r="82" spans="1:8" x14ac:dyDescent="0.25">
      <c r="A82">
        <v>678071</v>
      </c>
      <c r="B82" t="s">
        <v>159</v>
      </c>
      <c r="C82" t="s">
        <v>160</v>
      </c>
      <c r="D82" t="s">
        <v>10</v>
      </c>
      <c r="E82" t="s">
        <v>15</v>
      </c>
      <c r="F82" t="s">
        <v>21</v>
      </c>
      <c r="G82" t="str">
        <f>HYPERLINK(_xlfn.CONCAT("https://tablet.otzar.org/",CHAR(35),"/exKotar/678071"),"תפארת שלמה המבואר - 6 כרכים")</f>
        <v>תפארת שלמה המבואר - 6 כרכים</v>
      </c>
      <c r="H82" t="str">
        <f>_xlfn.CONCAT("https://tablet.otzar.org/",CHAR(35),"/exKotar/678071")</f>
        <v>https://tablet.otzar.org/#/exKotar/678071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of books מאגרים - אור לישר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2025-03-24T14:43:17Z</dcterms:created>
  <dcterms:modified xsi:type="dcterms:W3CDTF">2025-03-24T14:43:17Z</dcterms:modified>
</cp:coreProperties>
</file>